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5" windowWidth="19935" windowHeight="8130"/>
  </bookViews>
  <sheets>
    <sheet name="узб" sheetId="1" r:id="rId1"/>
    <sheet name="рус" sheetId="3" r:id="rId2"/>
    <sheet name="анг" sheetId="2" r:id="rId3"/>
  </sheets>
  <definedNames>
    <definedName name="Print_Area" localSheetId="2">анг!$A$1:$M$27</definedName>
    <definedName name="Print_Area" localSheetId="1">рус!$A$1:$M$26</definedName>
    <definedName name="Print_Area" localSheetId="0">узб!$A$1:$M$26</definedName>
    <definedName name="_xlnm.Print_Area" localSheetId="2">анг!$A$1:$M$26</definedName>
    <definedName name="_xlnm.Print_Area" localSheetId="1">рус!$A$1:$M$26</definedName>
    <definedName name="_xlnm.Print_Area" localSheetId="0">узб!$A$1:$M$26</definedName>
  </definedNames>
  <calcPr calcId="144525"/>
</workbook>
</file>

<file path=xl/calcChain.xml><?xml version="1.0" encoding="utf-8"?>
<calcChain xmlns="http://schemas.openxmlformats.org/spreadsheetml/2006/main">
  <c r="B25" i="2" l="1"/>
  <c r="C25" i="2"/>
  <c r="D25" i="2"/>
  <c r="E25" i="2"/>
  <c r="G25" i="2"/>
  <c r="I25" i="2"/>
  <c r="L25" i="2"/>
  <c r="A25" i="2"/>
  <c r="L25" i="3"/>
  <c r="I25" i="3"/>
  <c r="C25" i="3"/>
  <c r="G25" i="3" s="1"/>
  <c r="D25" i="3"/>
  <c r="E25" i="3"/>
  <c r="B25" i="3"/>
  <c r="A25" i="3"/>
  <c r="F25" i="3" l="1"/>
  <c r="F24" i="1"/>
  <c r="F25" i="1"/>
  <c r="F25" i="2" s="1"/>
  <c r="H25" i="1" l="1"/>
  <c r="J25" i="1" l="1"/>
  <c r="H25" i="2"/>
  <c r="H25" i="3"/>
  <c r="M25" i="3"/>
  <c r="M25" i="2"/>
  <c r="A24" i="3"/>
  <c r="C24" i="3"/>
  <c r="C24" i="2" s="1"/>
  <c r="D24" i="3"/>
  <c r="D24" i="2" s="1"/>
  <c r="E24" i="3"/>
  <c r="E24" i="2" s="1"/>
  <c r="F24" i="3"/>
  <c r="F24" i="2" s="1"/>
  <c r="G24" i="3"/>
  <c r="G24" i="2" s="1"/>
  <c r="I24" i="3"/>
  <c r="I24" i="2" s="1"/>
  <c r="L24" i="3"/>
  <c r="L24" i="2" s="1"/>
  <c r="K25" i="1" l="1"/>
  <c r="J25" i="3"/>
  <c r="J25" i="2"/>
  <c r="H24" i="1"/>
  <c r="K25" i="2" l="1"/>
  <c r="K25" i="3"/>
  <c r="J24" i="1"/>
  <c r="H24" i="3"/>
  <c r="H24" i="2" s="1"/>
  <c r="M21" i="2"/>
  <c r="M22" i="2"/>
  <c r="M20" i="2"/>
  <c r="M21" i="3"/>
  <c r="M22" i="3"/>
  <c r="M20" i="3"/>
  <c r="M23" i="2"/>
  <c r="J24" i="3" l="1"/>
  <c r="J24" i="2" s="1"/>
  <c r="M23" i="3"/>
  <c r="L23" i="3"/>
  <c r="L23" i="2" s="1"/>
  <c r="I23" i="3"/>
  <c r="I23" i="2" s="1"/>
  <c r="G23" i="3"/>
  <c r="G23" i="2" s="1"/>
  <c r="E23" i="3"/>
  <c r="E23" i="2" s="1"/>
  <c r="D23" i="3"/>
  <c r="D23" i="2" s="1"/>
  <c r="C23" i="3"/>
  <c r="C23" i="2" s="1"/>
  <c r="A23" i="3"/>
  <c r="H23" i="1" l="1"/>
  <c r="F23" i="1"/>
  <c r="F23" i="3" s="1"/>
  <c r="F23" i="2" s="1"/>
  <c r="J23" i="1" l="1"/>
  <c r="K23" i="1" s="1"/>
  <c r="H23" i="3"/>
  <c r="H23" i="2" s="1"/>
  <c r="H22" i="2"/>
  <c r="J22" i="2" s="1"/>
  <c r="K22" i="2" s="1"/>
  <c r="F22" i="2"/>
  <c r="H21" i="2"/>
  <c r="J21" i="2" s="1"/>
  <c r="K21" i="2" s="1"/>
  <c r="F21" i="2"/>
  <c r="H20" i="2"/>
  <c r="J20" i="2" s="1"/>
  <c r="K20" i="2" s="1"/>
  <c r="F20" i="2"/>
  <c r="H19" i="2"/>
  <c r="J19" i="2" s="1"/>
  <c r="K19" i="2" s="1"/>
  <c r="F19" i="2"/>
  <c r="H22" i="3"/>
  <c r="J22" i="3" s="1"/>
  <c r="K22" i="3" s="1"/>
  <c r="F22" i="3"/>
  <c r="H21" i="3"/>
  <c r="J21" i="3" s="1"/>
  <c r="K21" i="3" s="1"/>
  <c r="F21" i="3"/>
  <c r="H20" i="3"/>
  <c r="J20" i="3" s="1"/>
  <c r="K20" i="3" s="1"/>
  <c r="F20" i="3"/>
  <c r="H19" i="3"/>
  <c r="L19" i="3" s="1"/>
  <c r="F19" i="3"/>
  <c r="N22" i="3"/>
  <c r="H22" i="1"/>
  <c r="J22" i="1" s="1"/>
  <c r="K22" i="1" s="1"/>
  <c r="F22" i="1"/>
  <c r="N20" i="3"/>
  <c r="N21" i="3"/>
  <c r="K23" i="3" l="1"/>
  <c r="K23" i="2" s="1"/>
  <c r="J23" i="3"/>
  <c r="J23" i="2" s="1"/>
  <c r="J19" i="3"/>
  <c r="K19" i="3" s="1"/>
  <c r="L19" i="2"/>
  <c r="H21" i="1"/>
  <c r="J21" i="1" s="1"/>
  <c r="K21" i="1" s="1"/>
  <c r="F21" i="1"/>
  <c r="H20" i="1"/>
  <c r="J20" i="1" s="1"/>
  <c r="K20" i="1" s="1"/>
  <c r="F20" i="1"/>
  <c r="H19" i="1"/>
  <c r="J19" i="1" s="1"/>
  <c r="K19" i="1" s="1"/>
  <c r="F19" i="1"/>
  <c r="L19" i="1" l="1"/>
  <c r="N19" i="3" l="1"/>
  <c r="H18" i="3" l="1"/>
  <c r="I18" i="3" s="1"/>
  <c r="F18" i="3"/>
  <c r="H17" i="3"/>
  <c r="L17" i="3" s="1"/>
  <c r="N17" i="3" s="1"/>
  <c r="H16" i="3"/>
  <c r="L16" i="3" s="1"/>
  <c r="C16" i="3"/>
  <c r="H15" i="3"/>
  <c r="I15" i="3" s="1"/>
  <c r="F15" i="3"/>
  <c r="C15" i="3" s="1"/>
  <c r="H14" i="3"/>
  <c r="L14" i="3" s="1"/>
  <c r="F14" i="3"/>
  <c r="C14" i="3" s="1"/>
  <c r="H13" i="3"/>
  <c r="L13" i="3" s="1"/>
  <c r="F13" i="3"/>
  <c r="C13" i="3" s="1"/>
  <c r="H12" i="3"/>
  <c r="C12" i="3"/>
  <c r="H11" i="3"/>
  <c r="L11" i="3" s="1"/>
  <c r="C11" i="3"/>
  <c r="H10" i="3"/>
  <c r="I10" i="3" s="1"/>
  <c r="C10" i="3"/>
  <c r="I14" i="3" l="1"/>
  <c r="J14" i="3" s="1"/>
  <c r="K14" i="3" s="1"/>
  <c r="I11" i="3"/>
  <c r="J11" i="3" s="1"/>
  <c r="K11" i="3" s="1"/>
  <c r="J10" i="3"/>
  <c r="K10" i="3" s="1"/>
  <c r="I12" i="3"/>
  <c r="J12" i="3" s="1"/>
  <c r="K12" i="3" s="1"/>
  <c r="I16" i="3"/>
  <c r="J16" i="3" s="1"/>
  <c r="K16" i="3" s="1"/>
  <c r="L18" i="3"/>
  <c r="L10" i="3"/>
  <c r="L12" i="3"/>
  <c r="I13" i="3"/>
  <c r="J13" i="3" s="1"/>
  <c r="K13" i="3" s="1"/>
  <c r="L15" i="3"/>
  <c r="I17" i="3"/>
  <c r="J17" i="3" s="1"/>
  <c r="K17" i="3" s="1"/>
  <c r="J18" i="3"/>
  <c r="K18" i="3" s="1"/>
  <c r="J15" i="3"/>
  <c r="N18" i="3" l="1"/>
  <c r="C10" i="2"/>
  <c r="H10" i="2"/>
  <c r="I10" i="2" s="1"/>
  <c r="C11" i="2"/>
  <c r="H11" i="2"/>
  <c r="I11" i="2" s="1"/>
  <c r="C12" i="2"/>
  <c r="H12" i="2"/>
  <c r="L12" i="2" s="1"/>
  <c r="F13" i="2"/>
  <c r="C13" i="2" s="1"/>
  <c r="H13" i="2"/>
  <c r="L13" i="2" s="1"/>
  <c r="F14" i="2"/>
  <c r="C14" i="2" s="1"/>
  <c r="H14" i="2"/>
  <c r="L14" i="2" s="1"/>
  <c r="F15" i="2"/>
  <c r="C15" i="2" s="1"/>
  <c r="H15" i="2"/>
  <c r="I15" i="2" s="1"/>
  <c r="J15" i="2" s="1"/>
  <c r="C16" i="2"/>
  <c r="H16" i="2"/>
  <c r="L16" i="2" s="1"/>
  <c r="H17" i="2"/>
  <c r="L17" i="2" s="1"/>
  <c r="F18" i="2"/>
  <c r="H18" i="2"/>
  <c r="I18" i="2" s="1"/>
  <c r="J18" i="2" s="1"/>
  <c r="K18" i="2" s="1"/>
  <c r="F18" i="1"/>
  <c r="H17" i="1"/>
  <c r="L17" i="1" s="1"/>
  <c r="H18" i="1"/>
  <c r="L18" i="1" s="1"/>
  <c r="F15" i="1"/>
  <c r="L18" i="2" l="1"/>
  <c r="I16" i="2"/>
  <c r="J16" i="2" s="1"/>
  <c r="K16" i="2" s="1"/>
  <c r="L15" i="2"/>
  <c r="I14" i="2"/>
  <c r="J14" i="2" s="1"/>
  <c r="K14" i="2" s="1"/>
  <c r="J11" i="2"/>
  <c r="K11" i="2" s="1"/>
  <c r="L11" i="2"/>
  <c r="J10" i="2"/>
  <c r="K10" i="2" s="1"/>
  <c r="L10" i="2"/>
  <c r="I17" i="2"/>
  <c r="J17" i="2" s="1"/>
  <c r="K17" i="2" s="1"/>
  <c r="I13" i="2"/>
  <c r="J13" i="2" s="1"/>
  <c r="K13" i="2" s="1"/>
  <c r="I12" i="2"/>
  <c r="J12" i="2" s="1"/>
  <c r="K12" i="2" s="1"/>
  <c r="I18" i="1"/>
  <c r="J18" i="1" s="1"/>
  <c r="K18" i="1" s="1"/>
  <c r="I17" i="1"/>
  <c r="J17" i="1" s="1"/>
  <c r="K17" i="1" s="1"/>
  <c r="H16" i="1"/>
  <c r="L16" i="1" s="1"/>
  <c r="C16" i="1"/>
  <c r="H15" i="1"/>
  <c r="L15" i="1" s="1"/>
  <c r="C15" i="1"/>
  <c r="H14" i="1"/>
  <c r="F14" i="1"/>
  <c r="C14" i="1" s="1"/>
  <c r="H13" i="1"/>
  <c r="I13" i="1" s="1"/>
  <c r="F13" i="1"/>
  <c r="C13" i="1" s="1"/>
  <c r="H12" i="1"/>
  <c r="C12" i="1"/>
  <c r="H11" i="1"/>
  <c r="L11" i="1" s="1"/>
  <c r="C11" i="1"/>
  <c r="H10" i="1"/>
  <c r="L10" i="1" s="1"/>
  <c r="C10" i="1"/>
  <c r="J13" i="1" l="1"/>
  <c r="K13" i="1" s="1"/>
  <c r="L13" i="1"/>
  <c r="I16" i="1"/>
  <c r="J16" i="1" s="1"/>
  <c r="K16" i="1" s="1"/>
  <c r="I14" i="1"/>
  <c r="J14" i="1" s="1"/>
  <c r="K14" i="1" s="1"/>
  <c r="L14" i="1"/>
  <c r="I12" i="1"/>
  <c r="J12" i="1" s="1"/>
  <c r="K12" i="1" s="1"/>
  <c r="L12" i="1"/>
  <c r="I10" i="1"/>
  <c r="J10" i="1" s="1"/>
  <c r="K10" i="1" s="1"/>
  <c r="I15" i="1"/>
  <c r="J15" i="1" s="1"/>
  <c r="I11" i="1"/>
  <c r="J11" i="1" s="1"/>
  <c r="K11" i="1" s="1"/>
  <c r="M26" i="1" l="1"/>
  <c r="M30" i="1" s="1"/>
  <c r="M24" i="2"/>
  <c r="M26" i="2"/>
  <c r="M24" i="3"/>
  <c r="M26" i="3" s="1"/>
  <c r="K24" i="1"/>
  <c r="K24" i="3" s="1"/>
  <c r="K24" i="2" s="1"/>
  <c r="N26" i="2" l="1"/>
</calcChain>
</file>

<file path=xl/sharedStrings.xml><?xml version="1.0" encoding="utf-8"?>
<sst xmlns="http://schemas.openxmlformats.org/spreadsheetml/2006/main" count="138" uniqueCount="129">
  <si>
    <t>соф фойдасини тақсимланиши ва дивидендлар тўланиши тўғрисида</t>
  </si>
  <si>
    <t>М А Ъ Л У М О Т</t>
  </si>
  <si>
    <t>(сўм ҳисобида)</t>
  </si>
  <si>
    <t xml:space="preserve">Йиллар </t>
  </si>
  <si>
    <t xml:space="preserve">Соф фойдани тақсимлаш бўйича қарор қабул қилинган орган     ва қарор қабул қилинган санаси </t>
  </si>
  <si>
    <t>Олинган соф фойдани миқдори</t>
  </si>
  <si>
    <t xml:space="preserve">Олинган соф фойдани тақсимоти </t>
  </si>
  <si>
    <t xml:space="preserve">Акциядорлар реестри ёпилган        сана </t>
  </si>
  <si>
    <t xml:space="preserve">Дивиденд тўланиши </t>
  </si>
  <si>
    <t>Дивиденд тўловига</t>
  </si>
  <si>
    <t>Захира фондига</t>
  </si>
  <si>
    <t>Бошқа фондларга</t>
  </si>
  <si>
    <t>Жами ҳисоблаган дивиденд миқдори</t>
  </si>
  <si>
    <t>Дивиденд солиги</t>
  </si>
  <si>
    <t>Тўланиши лозим бўлган дивиденд миқдори</t>
  </si>
  <si>
    <t>Тўланган дивиденд миқдори</t>
  </si>
  <si>
    <t>Навбатдан ташкари йигилиш 2010 йил 9 июль</t>
  </si>
  <si>
    <t>06.07.2010 йил</t>
  </si>
  <si>
    <t>Умумий йигилиш 2011 йил 31 май</t>
  </si>
  <si>
    <t>27.05.2011 йил</t>
  </si>
  <si>
    <t>Умумий йигилиш 2012 йил 21 июнь</t>
  </si>
  <si>
    <t>17.06.2014 йил</t>
  </si>
  <si>
    <t>Умумий йигилиш 2013 йил 4 июнь</t>
  </si>
  <si>
    <t>04.05.2013 йил</t>
  </si>
  <si>
    <t>Умумий йигилиш 2014 йил 10 июнь</t>
  </si>
  <si>
    <t>04.06.2014 йил</t>
  </si>
  <si>
    <t>Умумий йигилиш 2015 йил 23 апрель</t>
  </si>
  <si>
    <t>Умумий йигилиш 2016 йил 28 июнь</t>
  </si>
  <si>
    <t>22.06.2016 йил</t>
  </si>
  <si>
    <t>17.04.2015 йил</t>
  </si>
  <si>
    <t>Бир дона акцияга хисобланган дивиденд миқдори</t>
  </si>
  <si>
    <t>Умумий йигилиш 2017 йил 15 июнь</t>
  </si>
  <si>
    <t>Умумий йигилиш 2018 йил 15 май</t>
  </si>
  <si>
    <t>09.06.2017 йил</t>
  </si>
  <si>
    <t>08.05.2018 йил</t>
  </si>
  <si>
    <t>General meeting May 15, 2018</t>
  </si>
  <si>
    <t>General meeting June 15, 2017</t>
  </si>
  <si>
    <t xml:space="preserve">General meeting June 28, 2016 </t>
  </si>
  <si>
    <t xml:space="preserve">General meeting April 23, 2015 </t>
  </si>
  <si>
    <t xml:space="preserve">General meeting june 10,  2014 </t>
  </si>
  <si>
    <t xml:space="preserve">General meeting June 4,  2013 </t>
  </si>
  <si>
    <t xml:space="preserve">General meeting June 21, 2012 </t>
  </si>
  <si>
    <t xml:space="preserve">General meeting May 31,  2011 </t>
  </si>
  <si>
    <t xml:space="preserve">Extraordinary meeting June 9, 2010 </t>
  </si>
  <si>
    <t>Unpaid divedend at the end of the reprting year</t>
  </si>
  <si>
    <t>Divedend calculated per one share</t>
  </si>
  <si>
    <t>Amount of paid divedends</t>
  </si>
  <si>
    <t>Amount of divedends to be paid</t>
  </si>
  <si>
    <t>Tax on divedends</t>
  </si>
  <si>
    <t>Total amount of calculated divedends</t>
  </si>
  <si>
    <t>Other funds</t>
  </si>
  <si>
    <t>Reserve fund</t>
  </si>
  <si>
    <t>Divedend payment</t>
  </si>
  <si>
    <t>payment of divedends</t>
  </si>
  <si>
    <t>Date of closing of shareholders' register</t>
  </si>
  <si>
    <t xml:space="preserve">  received net profit distribution</t>
  </si>
  <si>
    <t>Amount of received net profit</t>
  </si>
  <si>
    <t xml:space="preserve">The body whick took decisdion on profit distribution and the date of decision </t>
  </si>
  <si>
    <t xml:space="preserve">Years </t>
  </si>
  <si>
    <t>INFORMATION</t>
  </si>
  <si>
    <t xml:space="preserve">ИНФОРМАЦИЯ </t>
  </si>
  <si>
    <t>(в сумах)</t>
  </si>
  <si>
    <t>Выплата дивидендов</t>
  </si>
  <si>
    <t>Распределение чистой прибыли</t>
  </si>
  <si>
    <t>Полученная чистая прибыль</t>
  </si>
  <si>
    <t>на дивиденды</t>
  </si>
  <si>
    <t>на Резервный фонд</t>
  </si>
  <si>
    <t>другие фонды</t>
  </si>
  <si>
    <t>Закрытие реестра</t>
  </si>
  <si>
    <t>Всего начисленных дивидендов</t>
  </si>
  <si>
    <t>налог на дивиденды</t>
  </si>
  <si>
    <t>Дивиденды на выплату</t>
  </si>
  <si>
    <t>Выплаченные дивиденды</t>
  </si>
  <si>
    <t>Дивиденд на одну акцию</t>
  </si>
  <si>
    <t>Орган принявшее решение и дата принятия решения</t>
  </si>
  <si>
    <t>Годы</t>
  </si>
  <si>
    <t>General meeting June 27, 2019</t>
  </si>
  <si>
    <t>Навбатдан ташкари йигилиш 2010 год 9 июль</t>
  </si>
  <si>
    <t>06.07.2010 год</t>
  </si>
  <si>
    <t>Общее собрание 2011 год 31 май</t>
  </si>
  <si>
    <t>27.05.2011 год</t>
  </si>
  <si>
    <t>Общее собрание 2012 год 21 июнь</t>
  </si>
  <si>
    <t>17.06.2014 год</t>
  </si>
  <si>
    <t>Общее собрание 2013 год 4 июнь</t>
  </si>
  <si>
    <t>04.05.2013 год</t>
  </si>
  <si>
    <t>Общее собрание 2014 год 10 июнь</t>
  </si>
  <si>
    <t>04.06.2014 год</t>
  </si>
  <si>
    <t>Общее собрание 2015 год 23 апрель</t>
  </si>
  <si>
    <t>17.04.2015 год</t>
  </si>
  <si>
    <t>Общее собрание 2016 год 28 июнь</t>
  </si>
  <si>
    <t>22.06.2016 год</t>
  </si>
  <si>
    <t>Общее собрание 2017 год 15 июнь</t>
  </si>
  <si>
    <t>09.06.2017 год</t>
  </si>
  <si>
    <t>Общее собрание 2018 год 15 май</t>
  </si>
  <si>
    <t>08.05.2018 год</t>
  </si>
  <si>
    <t>Общее собрание 2019 год 27 июня</t>
  </si>
  <si>
    <t xml:space="preserve"> 09.06.2017</t>
  </si>
  <si>
    <t xml:space="preserve"> 08.05.2018</t>
  </si>
  <si>
    <t>Умумий йигилиш 2019 йил 27 июнь</t>
  </si>
  <si>
    <t>ИТОГО</t>
  </si>
  <si>
    <t>Умумий йигилиш 2020 йил 26 июнь</t>
  </si>
  <si>
    <t>22.06.2019 йил</t>
  </si>
  <si>
    <t xml:space="preserve"> 22.06.2020 йил</t>
  </si>
  <si>
    <t>General meeting June 26, 2020</t>
  </si>
  <si>
    <t>Общее собрание 2020 год 26 июня</t>
  </si>
  <si>
    <t>Умумий йигилиш 2021 йил 25 июнь</t>
  </si>
  <si>
    <t xml:space="preserve"> 21.06.2021 йил</t>
  </si>
  <si>
    <t>ЖАМИ</t>
  </si>
  <si>
    <t>Общее собрание 2021 год 25 июня</t>
  </si>
  <si>
    <t>General meeting June 25, 2021</t>
  </si>
  <si>
    <t>(in UZS)</t>
  </si>
  <si>
    <t>Умумий йигилиш 2022 йил 14 сентябрь</t>
  </si>
  <si>
    <t xml:space="preserve"> 08.09.2022 йил</t>
  </si>
  <si>
    <t>Общее собрание 2022 год 14 сентября</t>
  </si>
  <si>
    <t>General meeting Sentyabr 14, 2022</t>
  </si>
  <si>
    <t>Невостребованные  дивиденды и дивиденды к выплате на 1 января 2023 года</t>
  </si>
  <si>
    <t xml:space="preserve"> 21.06.2023 йил</t>
  </si>
  <si>
    <t>Умумий йигилиш 2023 йил 27 июнь</t>
  </si>
  <si>
    <t>Общее собрание 2023 год 27 июня</t>
  </si>
  <si>
    <t>General Meeting 2023 June 27</t>
  </si>
  <si>
    <t xml:space="preserve"> About the received net profit distribution and payment of divedends on the results of 2009-2022 by JSC "BIOKIMYO" </t>
  </si>
  <si>
    <t xml:space="preserve">  "BIOKIMYO" АЖ  томонидан 2009-2023 йиллар якуни бўйича олинган</t>
  </si>
  <si>
    <t>Умумий йигилиш 2024 йил 18 июнь</t>
  </si>
  <si>
    <t>2024 йил 1июль холатига талаб килиб олинмаган, жамиятга кайтарилган хамда тўланадиган дивиденд миқдори</t>
  </si>
  <si>
    <t>о распределении чистой прибыли и выплат дивидендов по итогам 2009-2023 годов по АО  "BIOKIMYO"</t>
  </si>
  <si>
    <t>на 1 июля 2024 года</t>
  </si>
  <si>
    <t>General Meeting 2024 June 18</t>
  </si>
  <si>
    <t>2024 йил 1 октябрь холатига</t>
  </si>
  <si>
    <t>Умумий йигилиш 2024 йил 26 июнь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</si>
</sst>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#,##0.0"/>
    <numFmt numFmtId="166" formatCode="dd/mm/yy;@"/>
    <numFmt numFmtId="167" formatCode="0.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b/>
      <sz val="12"/>
      <color rgb="FF0000FF"/>
      <name val="Times New Roman"/>
      <family val="1"/>
      <charset val="204"/>
    </font>
    <font>
      <sz val="8"/>
      <name val="Arial"/>
      <family val="2"/>
    </font>
    <font>
      <sz val="10"/>
      <color indexed="2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/>
  </cellStyleXfs>
  <cellXfs count="4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0" xfId="0" applyFont="1" applyFill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3" fontId="4" fillId="0" borderId="1" xfId="0" applyNumberFormat="1" applyFont="1" applyBorder="1"/>
    <xf numFmtId="3" fontId="4" fillId="0" borderId="1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3" fontId="4" fillId="0" borderId="1" xfId="1" applyNumberFormat="1" applyFont="1" applyBorder="1" applyAlignment="1">
      <alignment horizontal="center" vertical="center"/>
    </xf>
    <xf numFmtId="4" fontId="4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/>
    </xf>
    <xf numFmtId="165" fontId="4" fillId="0" borderId="1" xfId="1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/>
    <xf numFmtId="167" fontId="4" fillId="0" borderId="0" xfId="0" applyNumberFormat="1" applyFont="1"/>
    <xf numFmtId="14" fontId="4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/>
    </xf>
    <xf numFmtId="3" fontId="4" fillId="0" borderId="1" xfId="1" applyNumberFormat="1" applyFont="1" applyFill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4" fontId="10" fillId="3" borderId="3" xfId="2" applyNumberFormat="1" applyFont="1" applyFill="1" applyBorder="1" applyAlignment="1">
      <alignment horizontal="right" vertical="top"/>
    </xf>
    <xf numFmtId="4" fontId="7" fillId="0" borderId="0" xfId="0" applyNumberFormat="1" applyFont="1" applyAlignment="1">
      <alignment horizontal="center" vertical="center" wrapText="1"/>
    </xf>
    <xf numFmtId="3" fontId="10" fillId="3" borderId="4" xfId="2" applyNumberFormat="1" applyFont="1" applyFill="1" applyBorder="1" applyAlignment="1">
      <alignment horizontal="right" vertical="top"/>
    </xf>
    <xf numFmtId="4" fontId="10" fillId="3" borderId="4" xfId="2" applyNumberFormat="1" applyFont="1" applyFill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</cellXfs>
  <cellStyles count="3">
    <cellStyle name="Обычный" xfId="0" builtinId="0"/>
    <cellStyle name="Обычный_узб" xfId="2"/>
    <cellStyle name="Финансовый" xfId="1" builtin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R41"/>
  <sheetViews>
    <sheetView tabSelected="1" view="pageBreakPreview" topLeftCell="A9" zoomScaleNormal="100" zoomScaleSheetLayoutView="100" workbookViewId="0">
      <selection activeCell="M22" sqref="M22"/>
    </sheetView>
  </sheetViews>
  <sheetFormatPr defaultColWidth="9.140625" defaultRowHeight="12.75" x14ac:dyDescent="0.2"/>
  <cols>
    <col min="1" max="1" width="7.5703125" style="3" customWidth="1"/>
    <col min="2" max="2" width="16.7109375" style="3" customWidth="1"/>
    <col min="3" max="3" width="17.28515625" style="3" customWidth="1"/>
    <col min="4" max="4" width="13.42578125" style="3" customWidth="1"/>
    <col min="5" max="5" width="13.5703125" style="3" customWidth="1"/>
    <col min="6" max="6" width="13.42578125" style="3" customWidth="1"/>
    <col min="7" max="7" width="14.7109375" style="3" customWidth="1"/>
    <col min="8" max="8" width="13.7109375" style="3" customWidth="1"/>
    <col min="9" max="9" width="15.85546875" style="3" customWidth="1"/>
    <col min="10" max="10" width="13.7109375" style="3" customWidth="1"/>
    <col min="11" max="12" width="13" style="3" customWidth="1"/>
    <col min="13" max="13" width="16.7109375" style="3" customWidth="1"/>
    <col min="14" max="14" width="9.140625" style="3"/>
    <col min="15" max="15" width="8.42578125" style="3" customWidth="1"/>
    <col min="16" max="16" width="11.7109375" style="3" customWidth="1"/>
    <col min="17" max="17" width="24.140625" style="3" customWidth="1"/>
    <col min="18" max="18" width="6.85546875" style="3" customWidth="1"/>
    <col min="19" max="19" width="9.28515625" style="3" customWidth="1"/>
    <col min="20" max="16384" width="9.140625" style="3"/>
  </cols>
  <sheetData>
    <row r="1" spans="1:18" s="1" customFormat="1" ht="15.75" x14ac:dyDescent="0.25">
      <c r="A1" s="38" t="s">
        <v>121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8" s="1" customFormat="1" ht="15.75" x14ac:dyDescent="0.25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8" s="2" customFormat="1" ht="15.75" x14ac:dyDescent="0.25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8" x14ac:dyDescent="0.2">
      <c r="B4" s="3" t="s">
        <v>127</v>
      </c>
    </row>
    <row r="5" spans="1:18" x14ac:dyDescent="0.2">
      <c r="K5" s="39" t="s">
        <v>2</v>
      </c>
      <c r="L5" s="39"/>
      <c r="M5" s="39"/>
      <c r="R5" s="4"/>
    </row>
    <row r="6" spans="1:18" s="5" customFormat="1" ht="13.7" customHeight="1" x14ac:dyDescent="0.2">
      <c r="A6" s="40" t="s">
        <v>3</v>
      </c>
      <c r="B6" s="40" t="s">
        <v>4</v>
      </c>
      <c r="C6" s="40" t="s">
        <v>5</v>
      </c>
      <c r="D6" s="41" t="s">
        <v>6</v>
      </c>
      <c r="E6" s="41"/>
      <c r="F6" s="41"/>
      <c r="G6" s="40" t="s">
        <v>7</v>
      </c>
      <c r="H6" s="41" t="s">
        <v>8</v>
      </c>
      <c r="I6" s="41"/>
      <c r="J6" s="41"/>
      <c r="K6" s="41"/>
      <c r="L6" s="41"/>
      <c r="M6" s="41"/>
    </row>
    <row r="7" spans="1:18" s="5" customFormat="1" ht="25.5" customHeight="1" x14ac:dyDescent="0.2">
      <c r="A7" s="40"/>
      <c r="B7" s="40"/>
      <c r="C7" s="40"/>
      <c r="D7" s="40" t="s">
        <v>9</v>
      </c>
      <c r="E7" s="40" t="s">
        <v>10</v>
      </c>
      <c r="F7" s="40" t="s">
        <v>11</v>
      </c>
      <c r="G7" s="40"/>
      <c r="H7" s="40" t="s">
        <v>12</v>
      </c>
      <c r="I7" s="40" t="s">
        <v>13</v>
      </c>
      <c r="J7" s="40" t="s">
        <v>14</v>
      </c>
      <c r="K7" s="40" t="s">
        <v>15</v>
      </c>
      <c r="L7" s="40" t="s">
        <v>30</v>
      </c>
      <c r="M7" s="40" t="s">
        <v>123</v>
      </c>
    </row>
    <row r="8" spans="1:18" s="5" customFormat="1" x14ac:dyDescent="0.2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</row>
    <row r="9" spans="1:18" s="5" customFormat="1" ht="81.75" customHeight="1" x14ac:dyDescent="0.2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</row>
    <row r="10" spans="1:18" ht="38.25" x14ac:dyDescent="0.2">
      <c r="A10" s="27">
        <v>2009</v>
      </c>
      <c r="B10" s="16" t="s">
        <v>16</v>
      </c>
      <c r="C10" s="15">
        <f t="shared" ref="C10:C16" si="0">D10+E10+F10</f>
        <v>427323487.39999998</v>
      </c>
      <c r="D10" s="18">
        <v>60167980</v>
      </c>
      <c r="E10" s="18">
        <v>80906970</v>
      </c>
      <c r="F10" s="18">
        <v>286248537.39999998</v>
      </c>
      <c r="G10" s="13" t="s">
        <v>17</v>
      </c>
      <c r="H10" s="12">
        <f t="shared" ref="H10:H16" si="1">D10</f>
        <v>60167980</v>
      </c>
      <c r="I10" s="12">
        <f t="shared" ref="I10:I16" si="2">H10*0.1</f>
        <v>6016798</v>
      </c>
      <c r="J10" s="12">
        <f t="shared" ref="J10:J16" si="3">H10-I10</f>
        <v>54151182</v>
      </c>
      <c r="K10" s="12">
        <f>J10</f>
        <v>54151182</v>
      </c>
      <c r="L10" s="12">
        <f>H10/35708</f>
        <v>1685</v>
      </c>
      <c r="M10" s="11"/>
    </row>
    <row r="11" spans="1:18" ht="25.5" x14ac:dyDescent="0.2">
      <c r="A11" s="27">
        <v>2010</v>
      </c>
      <c r="B11" s="16" t="s">
        <v>18</v>
      </c>
      <c r="C11" s="15">
        <f t="shared" si="0"/>
        <v>443926463.53999996</v>
      </c>
      <c r="D11" s="14">
        <v>177611592</v>
      </c>
      <c r="E11" s="14"/>
      <c r="F11" s="18">
        <v>266314871.53999999</v>
      </c>
      <c r="G11" s="13" t="s">
        <v>19</v>
      </c>
      <c r="H11" s="12">
        <f t="shared" si="1"/>
        <v>177611592</v>
      </c>
      <c r="I11" s="12">
        <f t="shared" si="2"/>
        <v>17761159.199999999</v>
      </c>
      <c r="J11" s="12">
        <f t="shared" si="3"/>
        <v>159850432.80000001</v>
      </c>
      <c r="K11" s="12">
        <f>J11</f>
        <v>159850432.80000001</v>
      </c>
      <c r="L11" s="12">
        <f t="shared" ref="L11:L15" si="4">H11/35708</f>
        <v>4974</v>
      </c>
      <c r="M11" s="11"/>
    </row>
    <row r="12" spans="1:18" ht="25.5" x14ac:dyDescent="0.2">
      <c r="A12" s="27">
        <v>2011</v>
      </c>
      <c r="B12" s="16" t="s">
        <v>20</v>
      </c>
      <c r="C12" s="15">
        <f t="shared" si="0"/>
        <v>532418526.55000001</v>
      </c>
      <c r="D12" s="18">
        <v>106484826.8</v>
      </c>
      <c r="E12" s="18"/>
      <c r="F12" s="18">
        <v>425933699.75</v>
      </c>
      <c r="G12" s="13" t="s">
        <v>21</v>
      </c>
      <c r="H12" s="12">
        <f t="shared" si="1"/>
        <v>106484826.8</v>
      </c>
      <c r="I12" s="12">
        <f t="shared" si="2"/>
        <v>10648482.68</v>
      </c>
      <c r="J12" s="12">
        <f t="shared" si="3"/>
        <v>95836344.120000005</v>
      </c>
      <c r="K12" s="12">
        <f>J12</f>
        <v>95836344.120000005</v>
      </c>
      <c r="L12" s="12">
        <f t="shared" si="4"/>
        <v>2982.1</v>
      </c>
      <c r="M12" s="11"/>
    </row>
    <row r="13" spans="1:18" ht="25.5" x14ac:dyDescent="0.2">
      <c r="A13" s="27">
        <v>2012</v>
      </c>
      <c r="B13" s="16" t="s">
        <v>22</v>
      </c>
      <c r="C13" s="15">
        <f t="shared" si="0"/>
        <v>910493247.57999992</v>
      </c>
      <c r="D13" s="18">
        <v>145688640</v>
      </c>
      <c r="E13" s="18">
        <v>60096564</v>
      </c>
      <c r="F13" s="18">
        <f>304064283.58+400643760</f>
        <v>704708043.57999992</v>
      </c>
      <c r="G13" s="13" t="s">
        <v>23</v>
      </c>
      <c r="H13" s="12">
        <f t="shared" si="1"/>
        <v>145688640</v>
      </c>
      <c r="I13" s="12">
        <f t="shared" si="2"/>
        <v>14568864</v>
      </c>
      <c r="J13" s="12">
        <f t="shared" si="3"/>
        <v>131119776</v>
      </c>
      <c r="K13" s="12">
        <f>J13</f>
        <v>131119776</v>
      </c>
      <c r="L13" s="12">
        <f t="shared" si="4"/>
        <v>4080</v>
      </c>
      <c r="M13" s="11"/>
    </row>
    <row r="14" spans="1:18" ht="25.5" x14ac:dyDescent="0.2">
      <c r="A14" s="27">
        <v>2013</v>
      </c>
      <c r="B14" s="16" t="s">
        <v>24</v>
      </c>
      <c r="C14" s="15">
        <f t="shared" si="0"/>
        <v>961444930.25999999</v>
      </c>
      <c r="D14" s="14">
        <v>142832000</v>
      </c>
      <c r="E14" s="14">
        <v>21585486</v>
      </c>
      <c r="F14" s="14">
        <f>143903240+653124204.26</f>
        <v>797027444.25999999</v>
      </c>
      <c r="G14" s="13" t="s">
        <v>25</v>
      </c>
      <c r="H14" s="12">
        <f t="shared" si="1"/>
        <v>142832000</v>
      </c>
      <c r="I14" s="12">
        <f t="shared" si="2"/>
        <v>14283200</v>
      </c>
      <c r="J14" s="12">
        <f t="shared" si="3"/>
        <v>128548800</v>
      </c>
      <c r="K14" s="12">
        <f>J14</f>
        <v>128548800</v>
      </c>
      <c r="L14" s="12">
        <f t="shared" si="4"/>
        <v>4000</v>
      </c>
      <c r="M14" s="11"/>
    </row>
    <row r="15" spans="1:18" ht="25.5" x14ac:dyDescent="0.2">
      <c r="A15" s="27">
        <v>2014</v>
      </c>
      <c r="B15" s="16" t="s">
        <v>26</v>
      </c>
      <c r="C15" s="15">
        <f t="shared" si="0"/>
        <v>1365538878.9200001</v>
      </c>
      <c r="D15" s="14">
        <v>0</v>
      </c>
      <c r="E15" s="14">
        <v>7498680</v>
      </c>
      <c r="F15" s="14">
        <f>49991200+1308048998.92</f>
        <v>1358040198.9200001</v>
      </c>
      <c r="G15" s="13" t="s">
        <v>29</v>
      </c>
      <c r="H15" s="12">
        <f t="shared" si="1"/>
        <v>0</v>
      </c>
      <c r="I15" s="12">
        <f t="shared" si="2"/>
        <v>0</v>
      </c>
      <c r="J15" s="12">
        <f t="shared" si="3"/>
        <v>0</v>
      </c>
      <c r="K15" s="12">
        <v>0</v>
      </c>
      <c r="L15" s="12">
        <f t="shared" si="4"/>
        <v>0</v>
      </c>
      <c r="M15" s="11"/>
    </row>
    <row r="16" spans="1:18" ht="25.5" x14ac:dyDescent="0.2">
      <c r="A16" s="27">
        <v>2015</v>
      </c>
      <c r="B16" s="16" t="s">
        <v>27</v>
      </c>
      <c r="C16" s="15">
        <f t="shared" si="0"/>
        <v>3193806448.3400002</v>
      </c>
      <c r="D16" s="14">
        <v>1249780000</v>
      </c>
      <c r="E16" s="14">
        <v>271473548.33999997</v>
      </c>
      <c r="F16" s="14">
        <v>1672552900</v>
      </c>
      <c r="G16" s="13" t="s">
        <v>28</v>
      </c>
      <c r="H16" s="12">
        <f t="shared" si="1"/>
        <v>1249780000</v>
      </c>
      <c r="I16" s="12">
        <f t="shared" si="2"/>
        <v>124978000</v>
      </c>
      <c r="J16" s="12">
        <f t="shared" si="3"/>
        <v>1124802000</v>
      </c>
      <c r="K16" s="12">
        <f>J16</f>
        <v>1124802000</v>
      </c>
      <c r="L16" s="12">
        <f>H16/357080</f>
        <v>3500</v>
      </c>
      <c r="M16" s="12"/>
    </row>
    <row r="17" spans="1:17" ht="25.5" x14ac:dyDescent="0.2">
      <c r="A17" s="27">
        <v>2016</v>
      </c>
      <c r="B17" s="16" t="s">
        <v>31</v>
      </c>
      <c r="C17" s="15">
        <v>4428199090.1700001</v>
      </c>
      <c r="D17" s="14">
        <v>2213896000</v>
      </c>
      <c r="E17" s="14"/>
      <c r="F17" s="14">
        <v>2214303090.1700001</v>
      </c>
      <c r="G17" s="13" t="s">
        <v>33</v>
      </c>
      <c r="H17" s="12">
        <f t="shared" ref="H17:H19" si="5">D17</f>
        <v>2213896000</v>
      </c>
      <c r="I17" s="12">
        <f t="shared" ref="I17:I18" si="6">H17*0.1</f>
        <v>221389600</v>
      </c>
      <c r="J17" s="12">
        <f t="shared" ref="J17:J19" si="7">H17-I17</f>
        <v>1992506400</v>
      </c>
      <c r="K17" s="12">
        <f t="shared" ref="K17:K18" si="8">J17</f>
        <v>1992506400</v>
      </c>
      <c r="L17" s="12">
        <f>H17/1428320</f>
        <v>1550</v>
      </c>
      <c r="M17" s="12"/>
    </row>
    <row r="18" spans="1:17" ht="25.5" x14ac:dyDescent="0.2">
      <c r="A18" s="27">
        <v>2017</v>
      </c>
      <c r="B18" s="16" t="s">
        <v>32</v>
      </c>
      <c r="C18" s="15">
        <v>6498955745.3000002</v>
      </c>
      <c r="D18" s="14">
        <v>2642392000</v>
      </c>
      <c r="E18" s="14">
        <v>717730800</v>
      </c>
      <c r="F18" s="14">
        <f t="shared" ref="F18:F25" si="9">C18-D18-E18</f>
        <v>3138832945.3000002</v>
      </c>
      <c r="G18" s="13" t="s">
        <v>34</v>
      </c>
      <c r="H18" s="12">
        <f t="shared" si="5"/>
        <v>2642392000</v>
      </c>
      <c r="I18" s="12">
        <f t="shared" si="6"/>
        <v>264239200</v>
      </c>
      <c r="J18" s="12">
        <f t="shared" si="7"/>
        <v>2378152800</v>
      </c>
      <c r="K18" s="12">
        <f t="shared" si="8"/>
        <v>2378152800</v>
      </c>
      <c r="L18" s="12">
        <f>H18/1428320</f>
        <v>1850</v>
      </c>
      <c r="M18" s="19"/>
    </row>
    <row r="19" spans="1:17" s="7" customFormat="1" ht="25.5" x14ac:dyDescent="0.2">
      <c r="A19" s="27">
        <v>2018</v>
      </c>
      <c r="B19" s="16" t="s">
        <v>98</v>
      </c>
      <c r="C19" s="15">
        <v>8772999217.8299999</v>
      </c>
      <c r="D19" s="14">
        <v>4399225600</v>
      </c>
      <c r="E19" s="14"/>
      <c r="F19" s="14">
        <f t="shared" si="9"/>
        <v>4373773617.8299999</v>
      </c>
      <c r="G19" s="13" t="s">
        <v>101</v>
      </c>
      <c r="H19" s="12">
        <f t="shared" si="5"/>
        <v>4399225600</v>
      </c>
      <c r="I19" s="12">
        <v>216909693</v>
      </c>
      <c r="J19" s="12">
        <f t="shared" si="7"/>
        <v>4182315907</v>
      </c>
      <c r="K19" s="12">
        <f>J19</f>
        <v>4182315907</v>
      </c>
      <c r="L19" s="12">
        <f>H19/(1428320*2)</f>
        <v>1540</v>
      </c>
      <c r="M19" s="12"/>
    </row>
    <row r="20" spans="1:17" s="7" customFormat="1" ht="25.5" x14ac:dyDescent="0.2">
      <c r="A20" s="27">
        <v>2019</v>
      </c>
      <c r="B20" s="16" t="s">
        <v>100</v>
      </c>
      <c r="C20" s="15">
        <v>14962942930.07</v>
      </c>
      <c r="D20" s="14">
        <v>12723474560</v>
      </c>
      <c r="E20" s="14"/>
      <c r="F20" s="14">
        <f t="shared" si="9"/>
        <v>2239468370.0699997</v>
      </c>
      <c r="G20" s="13" t="s">
        <v>102</v>
      </c>
      <c r="H20" s="12">
        <f t="shared" ref="H20" si="10">D20</f>
        <v>12723474560</v>
      </c>
      <c r="I20" s="12">
        <v>650193583.79999995</v>
      </c>
      <c r="J20" s="12">
        <f t="shared" ref="J20" si="11">H20-I20</f>
        <v>12073280976.200001</v>
      </c>
      <c r="K20" s="12">
        <f>J20</f>
        <v>12073280976.200001</v>
      </c>
      <c r="L20" s="12">
        <v>4454</v>
      </c>
      <c r="M20" s="12"/>
      <c r="Q20" s="28">
        <v>1435461600</v>
      </c>
    </row>
    <row r="21" spans="1:17" s="7" customFormat="1" ht="25.5" x14ac:dyDescent="0.2">
      <c r="A21" s="27">
        <v>2020</v>
      </c>
      <c r="B21" s="16" t="s">
        <v>105</v>
      </c>
      <c r="C21" s="15">
        <v>23373708226.700001</v>
      </c>
      <c r="D21" s="14">
        <v>17539769600</v>
      </c>
      <c r="E21" s="14"/>
      <c r="F21" s="14">
        <f t="shared" si="9"/>
        <v>5833938626.7000008</v>
      </c>
      <c r="G21" s="13" t="s">
        <v>106</v>
      </c>
      <c r="H21" s="12">
        <f t="shared" ref="H21" si="12">D21</f>
        <v>17539769600</v>
      </c>
      <c r="I21" s="12">
        <v>908952399</v>
      </c>
      <c r="J21" s="12">
        <f t="shared" ref="J21" si="13">H21-I21</f>
        <v>16630817201</v>
      </c>
      <c r="K21" s="12">
        <f>J21-M21</f>
        <v>16446394933</v>
      </c>
      <c r="L21" s="12">
        <v>6140</v>
      </c>
      <c r="M21" s="12">
        <v>184422268</v>
      </c>
    </row>
    <row r="22" spans="1:17" s="7" customFormat="1" ht="38.25" x14ac:dyDescent="0.2">
      <c r="A22" s="27">
        <v>2021</v>
      </c>
      <c r="B22" s="16" t="s">
        <v>111</v>
      </c>
      <c r="C22" s="15">
        <v>23504818374.93</v>
      </c>
      <c r="D22" s="14">
        <v>17639752000</v>
      </c>
      <c r="E22" s="14"/>
      <c r="F22" s="14">
        <f t="shared" si="9"/>
        <v>5865066374.9300003</v>
      </c>
      <c r="G22" s="13" t="s">
        <v>112</v>
      </c>
      <c r="H22" s="12">
        <f t="shared" ref="H22" si="14">D22</f>
        <v>17639752000</v>
      </c>
      <c r="I22" s="12">
        <v>602905387.5</v>
      </c>
      <c r="J22" s="12">
        <f t="shared" ref="J22" si="15">H22-I22</f>
        <v>17036846612.5</v>
      </c>
      <c r="K22" s="12">
        <f t="shared" ref="K22:K23" si="16">J22-M22</f>
        <v>16815516087.5</v>
      </c>
      <c r="L22" s="12">
        <v>6175</v>
      </c>
      <c r="M22" s="12">
        <v>221330525</v>
      </c>
      <c r="Q22" s="35">
        <v>184422268</v>
      </c>
    </row>
    <row r="23" spans="1:17" s="7" customFormat="1" ht="25.5" x14ac:dyDescent="0.2">
      <c r="A23" s="27">
        <v>2022</v>
      </c>
      <c r="B23" s="16" t="s">
        <v>117</v>
      </c>
      <c r="C23" s="29">
        <v>28711778000.259998</v>
      </c>
      <c r="D23" s="30">
        <v>14568864000</v>
      </c>
      <c r="E23" s="14">
        <v>1435461600</v>
      </c>
      <c r="F23" s="14">
        <f t="shared" si="9"/>
        <v>12707452400.259998</v>
      </c>
      <c r="G23" s="13" t="s">
        <v>116</v>
      </c>
      <c r="H23" s="12">
        <f t="shared" ref="H23" si="17">D23</f>
        <v>14568864000</v>
      </c>
      <c r="I23" s="12">
        <v>498862365</v>
      </c>
      <c r="J23" s="12">
        <f t="shared" ref="J23:J24" si="18">H23-I23</f>
        <v>14070001635</v>
      </c>
      <c r="K23" s="12">
        <f t="shared" si="16"/>
        <v>13845763961.32</v>
      </c>
      <c r="L23" s="12">
        <v>2550</v>
      </c>
      <c r="M23" s="12">
        <v>224237673.68000001</v>
      </c>
    </row>
    <row r="24" spans="1:17" s="7" customFormat="1" ht="25.5" x14ac:dyDescent="0.2">
      <c r="A24" s="27">
        <v>2023</v>
      </c>
      <c r="B24" s="16" t="s">
        <v>122</v>
      </c>
      <c r="C24" s="29">
        <v>45035199928.360001</v>
      </c>
      <c r="D24" s="30">
        <v>13711872000</v>
      </c>
      <c r="E24" s="14"/>
      <c r="F24" s="14">
        <f t="shared" si="9"/>
        <v>31323327928.360001</v>
      </c>
      <c r="G24" s="13">
        <v>45455</v>
      </c>
      <c r="H24" s="12">
        <f>D24</f>
        <v>13711872000</v>
      </c>
      <c r="I24" s="12">
        <v>470414760</v>
      </c>
      <c r="J24" s="12">
        <f t="shared" si="18"/>
        <v>13241457240</v>
      </c>
      <c r="K24" s="12">
        <f>J24-M24+5376000</f>
        <v>13033436840</v>
      </c>
      <c r="L24" s="12">
        <v>2400</v>
      </c>
      <c r="M24" s="12">
        <v>213396400</v>
      </c>
    </row>
    <row r="25" spans="1:17" s="7" customFormat="1" ht="25.5" x14ac:dyDescent="0.2">
      <c r="A25" s="27">
        <v>2024</v>
      </c>
      <c r="B25" s="16" t="s">
        <v>128</v>
      </c>
      <c r="C25" s="29">
        <v>31978705192.84</v>
      </c>
      <c r="D25" s="30">
        <v>5713280000</v>
      </c>
      <c r="E25" s="14"/>
      <c r="F25" s="14">
        <f t="shared" si="9"/>
        <v>26265425192.84</v>
      </c>
      <c r="G25" s="13">
        <v>45828</v>
      </c>
      <c r="H25" s="12">
        <f>D25</f>
        <v>5713280000</v>
      </c>
      <c r="I25" s="12">
        <v>195955450</v>
      </c>
      <c r="J25" s="12">
        <f t="shared" ref="J25" si="19">H25-I25</f>
        <v>5517324550</v>
      </c>
      <c r="K25" s="12">
        <f>J25</f>
        <v>5517324550</v>
      </c>
      <c r="L25" s="12">
        <v>1000</v>
      </c>
      <c r="M25" s="12"/>
    </row>
    <row r="26" spans="1:17" s="7" customFormat="1" ht="15" customHeight="1" x14ac:dyDescent="0.25">
      <c r="A26" s="20"/>
      <c r="B26" s="21" t="s">
        <v>107</v>
      </c>
      <c r="C26" s="20"/>
      <c r="D26" s="20"/>
      <c r="E26" s="20"/>
      <c r="F26" s="20"/>
      <c r="G26" s="20"/>
      <c r="H26" s="20"/>
      <c r="I26" s="42"/>
      <c r="J26" s="42"/>
      <c r="K26" s="20"/>
      <c r="L26" s="20"/>
      <c r="M26" s="26">
        <f>SUM(M10:M25)</f>
        <v>843386866.68000007</v>
      </c>
    </row>
    <row r="27" spans="1:17" s="7" customFormat="1" ht="15.75" x14ac:dyDescent="0.25">
      <c r="B27" s="8"/>
    </row>
    <row r="28" spans="1:17" s="7" customFormat="1" ht="15.75" customHeight="1" x14ac:dyDescent="0.25">
      <c r="B28" s="6"/>
      <c r="I28" s="43"/>
      <c r="J28" s="43"/>
    </row>
    <row r="29" spans="1:17" s="9" customFormat="1" x14ac:dyDescent="0.2">
      <c r="M29" s="33">
        <v>994404378.38999999</v>
      </c>
    </row>
    <row r="30" spans="1:17" s="9" customFormat="1" ht="15.75" x14ac:dyDescent="0.25">
      <c r="B30" s="6"/>
      <c r="C30" s="6"/>
      <c r="D30" s="6"/>
      <c r="I30" s="43"/>
      <c r="J30" s="43"/>
      <c r="M30" s="34">
        <f>M29-M26</f>
        <v>151017511.70999992</v>
      </c>
    </row>
    <row r="35" spans="3:13" x14ac:dyDescent="0.2">
      <c r="C35" s="16"/>
    </row>
    <row r="39" spans="3:13" x14ac:dyDescent="0.2">
      <c r="M39" s="33">
        <v>14468715389.189999</v>
      </c>
    </row>
    <row r="41" spans="3:13" x14ac:dyDescent="0.2">
      <c r="C41" s="35">
        <v>184422268</v>
      </c>
      <c r="D41" s="35">
        <v>221330525</v>
      </c>
      <c r="E41" s="36">
        <v>229949673.68000001</v>
      </c>
      <c r="F41" s="35">
        <v>218772400</v>
      </c>
      <c r="G41" s="35">
        <v>4897324550</v>
      </c>
      <c r="H41" s="36">
        <v>8060981.1799999997</v>
      </c>
      <c r="I41" s="36">
        <v>5759860397.8599997</v>
      </c>
      <c r="M41" s="33">
        <v>249494700</v>
      </c>
    </row>
  </sheetData>
  <mergeCells count="22">
    <mergeCell ref="M7:M9"/>
    <mergeCell ref="I26:J26"/>
    <mergeCell ref="I28:J28"/>
    <mergeCell ref="I30:J30"/>
    <mergeCell ref="L7:L9"/>
    <mergeCell ref="J7:J9"/>
    <mergeCell ref="A1:M1"/>
    <mergeCell ref="A2:M2"/>
    <mergeCell ref="A3:M3"/>
    <mergeCell ref="K5:M5"/>
    <mergeCell ref="A6:A9"/>
    <mergeCell ref="B6:B9"/>
    <mergeCell ref="C6:C9"/>
    <mergeCell ref="D6:F6"/>
    <mergeCell ref="G6:G9"/>
    <mergeCell ref="H6:M6"/>
    <mergeCell ref="D7:D9"/>
    <mergeCell ref="E7:E9"/>
    <mergeCell ref="F7:F9"/>
    <mergeCell ref="H7:H9"/>
    <mergeCell ref="I7:I9"/>
    <mergeCell ref="K7:K9"/>
  </mergeCells>
  <pageMargins left="0.23622047244094491" right="0.15748031496062992" top="0.35433070866141736" bottom="0.27559055118110237" header="0.23622047244094491" footer="0.19685039370078741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31"/>
  <sheetViews>
    <sheetView view="pageBreakPreview" zoomScaleSheetLayoutView="100" workbookViewId="0">
      <pane xSplit="2" ySplit="9" topLeftCell="C16" activePane="bottomRight" state="frozen"/>
      <selection pane="topRight" activeCell="C1" sqref="C1"/>
      <selection pane="bottomLeft" activeCell="A10" sqref="A10"/>
      <selection pane="bottomRight" activeCell="N26" sqref="N26"/>
    </sheetView>
  </sheetViews>
  <sheetFormatPr defaultColWidth="9.140625" defaultRowHeight="12.75" x14ac:dyDescent="0.2"/>
  <cols>
    <col min="1" max="1" width="7.5703125" style="3" customWidth="1"/>
    <col min="2" max="2" width="16.7109375" style="3" customWidth="1"/>
    <col min="3" max="3" width="15.140625" style="3" customWidth="1"/>
    <col min="4" max="4" width="14.28515625" style="3" customWidth="1"/>
    <col min="5" max="5" width="15.5703125" style="3" customWidth="1"/>
    <col min="6" max="6" width="15.140625" style="3" customWidth="1"/>
    <col min="7" max="7" width="13.42578125" style="3" customWidth="1"/>
    <col min="8" max="8" width="13.7109375" style="3" customWidth="1"/>
    <col min="9" max="9" width="10.5703125" style="3" customWidth="1"/>
    <col min="10" max="11" width="13.7109375" style="3" customWidth="1"/>
    <col min="12" max="12" width="11.28515625" style="3" customWidth="1"/>
    <col min="13" max="13" width="15.42578125" style="3" customWidth="1"/>
    <col min="14" max="14" width="17.28515625" style="3" bestFit="1" customWidth="1"/>
    <col min="15" max="15" width="8.42578125" style="3" customWidth="1"/>
    <col min="16" max="16" width="11.7109375" style="3" customWidth="1"/>
    <col min="17" max="17" width="9.140625" style="3"/>
    <col min="18" max="18" width="6.85546875" style="3" customWidth="1"/>
    <col min="19" max="19" width="9.28515625" style="3" customWidth="1"/>
    <col min="20" max="16384" width="9.140625" style="3"/>
  </cols>
  <sheetData>
    <row r="1" spans="1:18" s="2" customFormat="1" ht="15.75" x14ac:dyDescent="0.25">
      <c r="A1" s="38" t="s">
        <v>60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8" s="1" customFormat="1" ht="22.7" customHeight="1" x14ac:dyDescent="0.25">
      <c r="A2" s="44" t="s">
        <v>124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8" s="1" customFormat="1" ht="15.75" x14ac:dyDescent="0.2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</row>
    <row r="4" spans="1:18" x14ac:dyDescent="0.2">
      <c r="B4" s="3" t="s">
        <v>125</v>
      </c>
    </row>
    <row r="5" spans="1:18" x14ac:dyDescent="0.2">
      <c r="K5" s="39" t="s">
        <v>61</v>
      </c>
      <c r="L5" s="39"/>
      <c r="M5" s="39"/>
      <c r="R5" s="4"/>
    </row>
    <row r="6" spans="1:18" s="5" customFormat="1" ht="13.7" customHeight="1" x14ac:dyDescent="0.2">
      <c r="A6" s="40" t="s">
        <v>75</v>
      </c>
      <c r="B6" s="40" t="s">
        <v>74</v>
      </c>
      <c r="C6" s="40" t="s">
        <v>64</v>
      </c>
      <c r="D6" s="41" t="s">
        <v>63</v>
      </c>
      <c r="E6" s="41"/>
      <c r="F6" s="41"/>
      <c r="G6" s="40" t="s">
        <v>68</v>
      </c>
      <c r="H6" s="41" t="s">
        <v>62</v>
      </c>
      <c r="I6" s="41"/>
      <c r="J6" s="41"/>
      <c r="K6" s="41"/>
      <c r="L6" s="41"/>
      <c r="M6" s="41"/>
    </row>
    <row r="7" spans="1:18" s="5" customFormat="1" ht="25.5" customHeight="1" x14ac:dyDescent="0.2">
      <c r="A7" s="40"/>
      <c r="B7" s="40"/>
      <c r="C7" s="40"/>
      <c r="D7" s="40" t="s">
        <v>65</v>
      </c>
      <c r="E7" s="40" t="s">
        <v>66</v>
      </c>
      <c r="F7" s="40" t="s">
        <v>67</v>
      </c>
      <c r="G7" s="40"/>
      <c r="H7" s="40" t="s">
        <v>69</v>
      </c>
      <c r="I7" s="40" t="s">
        <v>70</v>
      </c>
      <c r="J7" s="40" t="s">
        <v>71</v>
      </c>
      <c r="K7" s="40" t="s">
        <v>72</v>
      </c>
      <c r="L7" s="40" t="s">
        <v>73</v>
      </c>
      <c r="M7" s="40" t="s">
        <v>115</v>
      </c>
    </row>
    <row r="8" spans="1:18" s="5" customFormat="1" x14ac:dyDescent="0.2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</row>
    <row r="9" spans="1:18" s="5" customFormat="1" ht="49.7" customHeight="1" x14ac:dyDescent="0.2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</row>
    <row r="10" spans="1:18" ht="38.25" x14ac:dyDescent="0.2">
      <c r="A10" s="27">
        <v>2009</v>
      </c>
      <c r="B10" s="16" t="s">
        <v>77</v>
      </c>
      <c r="C10" s="15">
        <f t="shared" ref="C10:C16" si="0">D10+E10+F10</f>
        <v>427323487.39999998</v>
      </c>
      <c r="D10" s="18">
        <v>60167980</v>
      </c>
      <c r="E10" s="18">
        <v>80906970</v>
      </c>
      <c r="F10" s="18">
        <v>286248537.39999998</v>
      </c>
      <c r="G10" s="13" t="s">
        <v>78</v>
      </c>
      <c r="H10" s="12">
        <f t="shared" ref="H10:H22" si="1">D10</f>
        <v>60167980</v>
      </c>
      <c r="I10" s="12">
        <f t="shared" ref="I10:I18" si="2">H10*0.1</f>
        <v>6016798</v>
      </c>
      <c r="J10" s="12">
        <f t="shared" ref="J10:J22" si="3">H10-I10</f>
        <v>54151182</v>
      </c>
      <c r="K10" s="12">
        <f>J10</f>
        <v>54151182</v>
      </c>
      <c r="L10" s="12">
        <f>H10/35708</f>
        <v>1685</v>
      </c>
      <c r="M10" s="11"/>
      <c r="N10" s="22"/>
    </row>
    <row r="11" spans="1:18" ht="25.5" x14ac:dyDescent="0.2">
      <c r="A11" s="27">
        <v>2010</v>
      </c>
      <c r="B11" s="16" t="s">
        <v>79</v>
      </c>
      <c r="C11" s="15">
        <f t="shared" si="0"/>
        <v>443926463.53999996</v>
      </c>
      <c r="D11" s="14">
        <v>177611592</v>
      </c>
      <c r="E11" s="14"/>
      <c r="F11" s="18">
        <v>266314871.53999999</v>
      </c>
      <c r="G11" s="13" t="s">
        <v>80</v>
      </c>
      <c r="H11" s="12">
        <f t="shared" si="1"/>
        <v>177611592</v>
      </c>
      <c r="I11" s="12">
        <f t="shared" si="2"/>
        <v>17761159.199999999</v>
      </c>
      <c r="J11" s="12">
        <f t="shared" si="3"/>
        <v>159850432.80000001</v>
      </c>
      <c r="K11" s="12">
        <f>J11</f>
        <v>159850432.80000001</v>
      </c>
      <c r="L11" s="12">
        <f t="shared" ref="L11:L15" si="4">H11/35708</f>
        <v>4974</v>
      </c>
      <c r="M11" s="11"/>
      <c r="N11" s="22"/>
    </row>
    <row r="12" spans="1:18" ht="25.5" x14ac:dyDescent="0.2">
      <c r="A12" s="27">
        <v>2011</v>
      </c>
      <c r="B12" s="16" t="s">
        <v>81</v>
      </c>
      <c r="C12" s="15">
        <f t="shared" si="0"/>
        <v>532418526.55000001</v>
      </c>
      <c r="D12" s="18">
        <v>106484826.8</v>
      </c>
      <c r="E12" s="18"/>
      <c r="F12" s="18">
        <v>425933699.75</v>
      </c>
      <c r="G12" s="13" t="s">
        <v>82</v>
      </c>
      <c r="H12" s="12">
        <f t="shared" si="1"/>
        <v>106484826.8</v>
      </c>
      <c r="I12" s="12">
        <f t="shared" si="2"/>
        <v>10648482.68</v>
      </c>
      <c r="J12" s="12">
        <f t="shared" si="3"/>
        <v>95836344.120000005</v>
      </c>
      <c r="K12" s="12">
        <f>J12</f>
        <v>95836344.120000005</v>
      </c>
      <c r="L12" s="12">
        <f t="shared" si="4"/>
        <v>2982.1</v>
      </c>
      <c r="M12" s="11"/>
      <c r="N12" s="22"/>
    </row>
    <row r="13" spans="1:18" ht="25.5" x14ac:dyDescent="0.2">
      <c r="A13" s="27">
        <v>2012</v>
      </c>
      <c r="B13" s="16" t="s">
        <v>83</v>
      </c>
      <c r="C13" s="15">
        <f t="shared" si="0"/>
        <v>910493247.57999992</v>
      </c>
      <c r="D13" s="18">
        <v>145688640</v>
      </c>
      <c r="E13" s="18">
        <v>60096564</v>
      </c>
      <c r="F13" s="18">
        <f>304064283.58+400643760</f>
        <v>704708043.57999992</v>
      </c>
      <c r="G13" s="13" t="s">
        <v>84</v>
      </c>
      <c r="H13" s="12">
        <f t="shared" si="1"/>
        <v>145688640</v>
      </c>
      <c r="I13" s="12">
        <f t="shared" si="2"/>
        <v>14568864</v>
      </c>
      <c r="J13" s="12">
        <f t="shared" si="3"/>
        <v>131119776</v>
      </c>
      <c r="K13" s="12">
        <f>J13</f>
        <v>131119776</v>
      </c>
      <c r="L13" s="12">
        <f t="shared" si="4"/>
        <v>4080</v>
      </c>
      <c r="M13" s="11"/>
      <c r="N13" s="22"/>
    </row>
    <row r="14" spans="1:18" ht="25.5" x14ac:dyDescent="0.2">
      <c r="A14" s="27">
        <v>2013</v>
      </c>
      <c r="B14" s="16" t="s">
        <v>85</v>
      </c>
      <c r="C14" s="15">
        <f t="shared" si="0"/>
        <v>961444930.25999999</v>
      </c>
      <c r="D14" s="14">
        <v>142832000</v>
      </c>
      <c r="E14" s="14">
        <v>21585486</v>
      </c>
      <c r="F14" s="14">
        <f>143903240+653124204.26</f>
        <v>797027444.25999999</v>
      </c>
      <c r="G14" s="13" t="s">
        <v>86</v>
      </c>
      <c r="H14" s="12">
        <f t="shared" si="1"/>
        <v>142832000</v>
      </c>
      <c r="I14" s="12">
        <f t="shared" si="2"/>
        <v>14283200</v>
      </c>
      <c r="J14" s="12">
        <f t="shared" si="3"/>
        <v>128548800</v>
      </c>
      <c r="K14" s="12">
        <f>J14</f>
        <v>128548800</v>
      </c>
      <c r="L14" s="12">
        <f t="shared" si="4"/>
        <v>4000</v>
      </c>
      <c r="M14" s="11"/>
      <c r="N14" s="22"/>
    </row>
    <row r="15" spans="1:18" ht="25.5" x14ac:dyDescent="0.2">
      <c r="A15" s="27">
        <v>2014</v>
      </c>
      <c r="B15" s="16" t="s">
        <v>87</v>
      </c>
      <c r="C15" s="15">
        <f t="shared" si="0"/>
        <v>1365538878.9200001</v>
      </c>
      <c r="D15" s="14">
        <v>0</v>
      </c>
      <c r="E15" s="14">
        <v>7498680</v>
      </c>
      <c r="F15" s="14">
        <f>49991200+1308048998.92</f>
        <v>1358040198.9200001</v>
      </c>
      <c r="G15" s="13" t="s">
        <v>88</v>
      </c>
      <c r="H15" s="12">
        <f t="shared" si="1"/>
        <v>0</v>
      </c>
      <c r="I15" s="12">
        <f t="shared" si="2"/>
        <v>0</v>
      </c>
      <c r="J15" s="12">
        <f t="shared" si="3"/>
        <v>0</v>
      </c>
      <c r="K15" s="12">
        <v>0</v>
      </c>
      <c r="L15" s="12">
        <f t="shared" si="4"/>
        <v>0</v>
      </c>
      <c r="M15" s="11"/>
      <c r="N15" s="22"/>
    </row>
    <row r="16" spans="1:18" ht="25.5" x14ac:dyDescent="0.2">
      <c r="A16" s="27">
        <v>2015</v>
      </c>
      <c r="B16" s="16" t="s">
        <v>89</v>
      </c>
      <c r="C16" s="15">
        <f t="shared" si="0"/>
        <v>3193806448.3400002</v>
      </c>
      <c r="D16" s="14">
        <v>1249780000</v>
      </c>
      <c r="E16" s="14">
        <v>271473548.33999997</v>
      </c>
      <c r="F16" s="14">
        <v>1672552900</v>
      </c>
      <c r="G16" s="13" t="s">
        <v>90</v>
      </c>
      <c r="H16" s="12">
        <f t="shared" si="1"/>
        <v>1249780000</v>
      </c>
      <c r="I16" s="12">
        <f t="shared" si="2"/>
        <v>124978000</v>
      </c>
      <c r="J16" s="12">
        <f t="shared" si="3"/>
        <v>1124802000</v>
      </c>
      <c r="K16" s="12">
        <f>J16</f>
        <v>1124802000</v>
      </c>
      <c r="L16" s="12">
        <f>H16/357080</f>
        <v>3500</v>
      </c>
      <c r="M16" s="12"/>
      <c r="N16" s="22"/>
    </row>
    <row r="17" spans="1:16" ht="25.5" x14ac:dyDescent="0.2">
      <c r="A17" s="27">
        <v>2016</v>
      </c>
      <c r="B17" s="16" t="s">
        <v>91</v>
      </c>
      <c r="C17" s="15">
        <v>4428199090.1700001</v>
      </c>
      <c r="D17" s="14">
        <v>2213896000</v>
      </c>
      <c r="E17" s="14"/>
      <c r="F17" s="14">
        <v>2214303090.1700001</v>
      </c>
      <c r="G17" s="13" t="s">
        <v>92</v>
      </c>
      <c r="H17" s="12">
        <f t="shared" si="1"/>
        <v>2213896000</v>
      </c>
      <c r="I17" s="12">
        <f t="shared" si="2"/>
        <v>221389600</v>
      </c>
      <c r="J17" s="12">
        <f t="shared" si="3"/>
        <v>1992506400</v>
      </c>
      <c r="K17" s="12">
        <f t="shared" ref="K17:K18" si="5">J17</f>
        <v>1992506400</v>
      </c>
      <c r="L17" s="12">
        <f>H17/1428320</f>
        <v>1550</v>
      </c>
      <c r="M17" s="12"/>
      <c r="N17" s="22">
        <f>L17/3350%</f>
        <v>46.268656716417908</v>
      </c>
    </row>
    <row r="18" spans="1:16" ht="25.5" x14ac:dyDescent="0.2">
      <c r="A18" s="27">
        <v>2017</v>
      </c>
      <c r="B18" s="16" t="s">
        <v>93</v>
      </c>
      <c r="C18" s="15">
        <v>6498955745.3000002</v>
      </c>
      <c r="D18" s="14">
        <v>2642392000</v>
      </c>
      <c r="E18" s="14">
        <v>717730800</v>
      </c>
      <c r="F18" s="14">
        <f t="shared" ref="F18:F22" si="6">C18-D18-E18</f>
        <v>3138832945.3000002</v>
      </c>
      <c r="G18" s="13" t="s">
        <v>94</v>
      </c>
      <c r="H18" s="12">
        <f t="shared" si="1"/>
        <v>2642392000</v>
      </c>
      <c r="I18" s="12">
        <f t="shared" si="2"/>
        <v>264239200</v>
      </c>
      <c r="J18" s="12">
        <f t="shared" si="3"/>
        <v>2378152800</v>
      </c>
      <c r="K18" s="12">
        <f t="shared" si="5"/>
        <v>2378152800</v>
      </c>
      <c r="L18" s="12">
        <f>H18/1428320</f>
        <v>1850</v>
      </c>
      <c r="M18" s="19"/>
      <c r="N18" s="22">
        <f t="shared" ref="N18:N21" si="7">L18/3350%</f>
        <v>55.223880597014926</v>
      </c>
    </row>
    <row r="19" spans="1:16" ht="25.5" x14ac:dyDescent="0.2">
      <c r="A19" s="27">
        <v>2018</v>
      </c>
      <c r="B19" s="16" t="s">
        <v>95</v>
      </c>
      <c r="C19" s="15">
        <v>8772999217.8299999</v>
      </c>
      <c r="D19" s="14">
        <v>4399225600</v>
      </c>
      <c r="E19" s="14"/>
      <c r="F19" s="14">
        <f t="shared" si="6"/>
        <v>4373773617.8299999</v>
      </c>
      <c r="G19" s="13" t="s">
        <v>101</v>
      </c>
      <c r="H19" s="12">
        <f t="shared" si="1"/>
        <v>4399225600</v>
      </c>
      <c r="I19" s="12">
        <v>216909693</v>
      </c>
      <c r="J19" s="12">
        <f t="shared" si="3"/>
        <v>4182315907</v>
      </c>
      <c r="K19" s="12">
        <f>J19</f>
        <v>4182315907</v>
      </c>
      <c r="L19" s="12">
        <f>H19/(1428320*2)</f>
        <v>1540</v>
      </c>
      <c r="M19" s="12"/>
      <c r="N19" s="22">
        <f t="shared" si="7"/>
        <v>45.970149253731343</v>
      </c>
    </row>
    <row r="20" spans="1:16" ht="25.5" x14ac:dyDescent="0.2">
      <c r="A20" s="27">
        <v>2019</v>
      </c>
      <c r="B20" s="16" t="s">
        <v>104</v>
      </c>
      <c r="C20" s="15">
        <v>14962942930.07</v>
      </c>
      <c r="D20" s="14">
        <v>12723474560</v>
      </c>
      <c r="E20" s="14"/>
      <c r="F20" s="14">
        <f t="shared" si="6"/>
        <v>2239468370.0699997</v>
      </c>
      <c r="G20" s="13" t="s">
        <v>102</v>
      </c>
      <c r="H20" s="12">
        <f t="shared" si="1"/>
        <v>12723474560</v>
      </c>
      <c r="I20" s="12">
        <v>650193583.79999995</v>
      </c>
      <c r="J20" s="12">
        <f t="shared" si="3"/>
        <v>12073280976.200001</v>
      </c>
      <c r="K20" s="12">
        <f>J20</f>
        <v>12073280976.200001</v>
      </c>
      <c r="L20" s="12">
        <v>4454</v>
      </c>
      <c r="M20" s="12">
        <f>узб!M20</f>
        <v>0</v>
      </c>
      <c r="N20" s="22">
        <f t="shared" si="7"/>
        <v>132.955223880597</v>
      </c>
      <c r="P20" s="12">
        <v>148271899.59999999</v>
      </c>
    </row>
    <row r="21" spans="1:16" ht="25.5" x14ac:dyDescent="0.2">
      <c r="A21" s="27">
        <v>2020</v>
      </c>
      <c r="B21" s="16" t="s">
        <v>108</v>
      </c>
      <c r="C21" s="15">
        <v>23373708226.700001</v>
      </c>
      <c r="D21" s="14">
        <v>17539769600</v>
      </c>
      <c r="E21" s="14"/>
      <c r="F21" s="14">
        <f t="shared" si="6"/>
        <v>5833938626.7000008</v>
      </c>
      <c r="G21" s="13" t="s">
        <v>106</v>
      </c>
      <c r="H21" s="12">
        <f t="shared" si="1"/>
        <v>17539769600</v>
      </c>
      <c r="I21" s="12">
        <v>908952399</v>
      </c>
      <c r="J21" s="12">
        <f t="shared" si="3"/>
        <v>16630817201</v>
      </c>
      <c r="K21" s="12">
        <f>J21</f>
        <v>16630817201</v>
      </c>
      <c r="L21" s="12">
        <v>6140</v>
      </c>
      <c r="M21" s="12">
        <f>узб!M21</f>
        <v>184422268</v>
      </c>
      <c r="N21" s="22">
        <f t="shared" si="7"/>
        <v>183.28358208955223</v>
      </c>
      <c r="P21" s="12">
        <v>242285628</v>
      </c>
    </row>
    <row r="22" spans="1:16" ht="38.25" x14ac:dyDescent="0.2">
      <c r="A22" s="27">
        <v>2021</v>
      </c>
      <c r="B22" s="16" t="s">
        <v>113</v>
      </c>
      <c r="C22" s="15">
        <v>23504818374.93</v>
      </c>
      <c r="D22" s="14">
        <v>17639752000</v>
      </c>
      <c r="E22" s="14"/>
      <c r="F22" s="14">
        <f t="shared" si="6"/>
        <v>5865066374.9300003</v>
      </c>
      <c r="G22" s="13" t="s">
        <v>112</v>
      </c>
      <c r="H22" s="12">
        <f t="shared" si="1"/>
        <v>17639752000</v>
      </c>
      <c r="I22" s="12">
        <v>602905387.5</v>
      </c>
      <c r="J22" s="12">
        <f t="shared" si="3"/>
        <v>17036846612.5</v>
      </c>
      <c r="K22" s="12">
        <f>J22-M22</f>
        <v>16815516087.5</v>
      </c>
      <c r="L22" s="12">
        <v>6175</v>
      </c>
      <c r="M22" s="12">
        <f>узб!M22</f>
        <v>221330525</v>
      </c>
      <c r="N22" s="22">
        <f t="shared" ref="N22" si="8">L22/3350%</f>
        <v>184.32835820895522</v>
      </c>
      <c r="P22" s="12">
        <v>272545975</v>
      </c>
    </row>
    <row r="23" spans="1:16" ht="37.5" customHeight="1" x14ac:dyDescent="0.2">
      <c r="A23" s="27">
        <f>+узб!A23</f>
        <v>2022</v>
      </c>
      <c r="B23" s="16" t="s">
        <v>118</v>
      </c>
      <c r="C23" s="15">
        <f>+узб!C23</f>
        <v>28711778000.259998</v>
      </c>
      <c r="D23" s="15">
        <f>+узб!D23</f>
        <v>14568864000</v>
      </c>
      <c r="E23" s="15">
        <f>+узб!E23</f>
        <v>1435461600</v>
      </c>
      <c r="F23" s="15">
        <f>+узб!F23</f>
        <v>12707452400.259998</v>
      </c>
      <c r="G23" s="15" t="str">
        <f>+узб!G23</f>
        <v xml:space="preserve"> 21.06.2023 йил</v>
      </c>
      <c r="H23" s="15">
        <f>+узб!H23</f>
        <v>14568864000</v>
      </c>
      <c r="I23" s="12">
        <f>+узб!I23</f>
        <v>498862365</v>
      </c>
      <c r="J23" s="15">
        <f>+узб!J23</f>
        <v>14070001635</v>
      </c>
      <c r="K23" s="15">
        <f>+узб!K23</f>
        <v>13845763961.32</v>
      </c>
      <c r="L23" s="15">
        <f>+узб!L23</f>
        <v>2550</v>
      </c>
      <c r="M23" s="12">
        <f>узб!M23</f>
        <v>224237673.68000001</v>
      </c>
      <c r="N23" s="22"/>
    </row>
    <row r="24" spans="1:16" ht="37.5" customHeight="1" x14ac:dyDescent="0.2">
      <c r="A24" s="27">
        <f>+узб!A24</f>
        <v>2023</v>
      </c>
      <c r="B24" s="16" t="s">
        <v>118</v>
      </c>
      <c r="C24" s="15">
        <f>+узб!C24</f>
        <v>45035199928.360001</v>
      </c>
      <c r="D24" s="15">
        <f>+узб!D24</f>
        <v>13711872000</v>
      </c>
      <c r="E24" s="15">
        <f>+узб!E24</f>
        <v>0</v>
      </c>
      <c r="F24" s="15">
        <f>+узб!F24</f>
        <v>31323327928.360001</v>
      </c>
      <c r="G24" s="15">
        <f>+узб!G24</f>
        <v>45455</v>
      </c>
      <c r="H24" s="15">
        <f>+узб!H24</f>
        <v>13711872000</v>
      </c>
      <c r="I24" s="12">
        <f>+узб!I24</f>
        <v>470414760</v>
      </c>
      <c r="J24" s="15">
        <f>+узб!J24</f>
        <v>13241457240</v>
      </c>
      <c r="K24" s="15">
        <f>+узб!K24</f>
        <v>13033436840</v>
      </c>
      <c r="L24" s="15">
        <f>+узб!L24</f>
        <v>2400</v>
      </c>
      <c r="M24" s="12">
        <f>узб!M24</f>
        <v>213396400</v>
      </c>
      <c r="N24" s="22"/>
    </row>
    <row r="25" spans="1:16" ht="37.5" customHeight="1" x14ac:dyDescent="0.2">
      <c r="A25" s="27">
        <f>+узб!A25</f>
        <v>2024</v>
      </c>
      <c r="B25" s="16" t="str">
        <f>+узб!B25</f>
        <v>Умумий йигилиш 2024 йил 26 июнь</v>
      </c>
      <c r="C25" s="15">
        <f>+узб!C25</f>
        <v>31978705192.84</v>
      </c>
      <c r="D25" s="15">
        <f>+узб!D25</f>
        <v>5713280000</v>
      </c>
      <c r="E25" s="15">
        <f>+узб!E25</f>
        <v>0</v>
      </c>
      <c r="F25" s="15">
        <f>+C25-D25-E25</f>
        <v>26265425192.84</v>
      </c>
      <c r="G25" s="18">
        <f>+C25</f>
        <v>31978705192.84</v>
      </c>
      <c r="H25" s="15">
        <f>+узб!H25</f>
        <v>5713280000</v>
      </c>
      <c r="I25" s="15">
        <f>+узб!I25</f>
        <v>195955450</v>
      </c>
      <c r="J25" s="15">
        <f>+узб!J25</f>
        <v>5517324550</v>
      </c>
      <c r="K25" s="15">
        <f>+узб!K25</f>
        <v>5517324550</v>
      </c>
      <c r="L25" s="15">
        <f>+узб!L25</f>
        <v>1000</v>
      </c>
      <c r="M25" s="15">
        <f>+узб!M25</f>
        <v>0</v>
      </c>
      <c r="N25" s="22"/>
    </row>
    <row r="26" spans="1:16" s="7" customFormat="1" ht="15.75" x14ac:dyDescent="0.25">
      <c r="A26" s="24"/>
      <c r="B26" s="25" t="s">
        <v>99</v>
      </c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31">
        <f>SUM(M18:M25)</f>
        <v>843386866.68000007</v>
      </c>
      <c r="N26" s="28"/>
    </row>
    <row r="27" spans="1:16" s="7" customFormat="1" ht="15" customHeight="1" x14ac:dyDescent="0.25">
      <c r="B27" s="6"/>
      <c r="I27" s="43"/>
      <c r="J27" s="43"/>
    </row>
    <row r="28" spans="1:16" s="7" customFormat="1" ht="15.75" x14ac:dyDescent="0.25">
      <c r="B28" s="10"/>
    </row>
    <row r="29" spans="1:16" s="7" customFormat="1" ht="15.75" customHeight="1" x14ac:dyDescent="0.25">
      <c r="B29" s="6"/>
      <c r="I29" s="43"/>
      <c r="J29" s="43"/>
    </row>
    <row r="30" spans="1:16" s="9" customFormat="1" x14ac:dyDescent="0.2"/>
    <row r="31" spans="1:16" s="9" customFormat="1" ht="15.75" x14ac:dyDescent="0.25">
      <c r="B31" s="6"/>
      <c r="C31" s="6"/>
      <c r="D31" s="6"/>
      <c r="I31" s="43"/>
      <c r="J31" s="43"/>
    </row>
  </sheetData>
  <mergeCells count="22">
    <mergeCell ref="A2:M2"/>
    <mergeCell ref="A3:M3"/>
    <mergeCell ref="A1:M1"/>
    <mergeCell ref="K5:M5"/>
    <mergeCell ref="A6:A9"/>
    <mergeCell ref="B6:B9"/>
    <mergeCell ref="C6:C9"/>
    <mergeCell ref="D6:F6"/>
    <mergeCell ref="G6:G9"/>
    <mergeCell ref="H6:M6"/>
    <mergeCell ref="K7:K9"/>
    <mergeCell ref="L7:L9"/>
    <mergeCell ref="M7:M9"/>
    <mergeCell ref="I31:J31"/>
    <mergeCell ref="D7:D9"/>
    <mergeCell ref="E7:E9"/>
    <mergeCell ref="F7:F9"/>
    <mergeCell ref="H7:H9"/>
    <mergeCell ref="I7:I9"/>
    <mergeCell ref="J7:J9"/>
    <mergeCell ref="I27:J27"/>
    <mergeCell ref="I29:J29"/>
  </mergeCells>
  <pageMargins left="0.39370078740157483" right="0.19685039370078741" top="0.74803149606299213" bottom="0.98425196850393704" header="0.51181102362204722" footer="0.51181102362204722"/>
  <pageSetup paperSize="9" scale="81" orientation="landscape" r:id="rId1"/>
  <headerFooter alignWithMargins="0"/>
  <rowBreaks count="1" manualBreakCount="1">
    <brk id="26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31"/>
  <sheetViews>
    <sheetView view="pageBreakPreview" topLeftCell="A10" zoomScaleNormal="100" zoomScaleSheetLayoutView="100" workbookViewId="0">
      <selection activeCell="B25" sqref="B25:M25"/>
    </sheetView>
  </sheetViews>
  <sheetFormatPr defaultColWidth="9.140625" defaultRowHeight="12.75" x14ac:dyDescent="0.2"/>
  <cols>
    <col min="1" max="1" width="7.5703125" style="3" customWidth="1"/>
    <col min="2" max="2" width="16.7109375" style="3" customWidth="1"/>
    <col min="3" max="3" width="15" style="3" customWidth="1"/>
    <col min="4" max="4" width="13.42578125" style="3" customWidth="1"/>
    <col min="5" max="5" width="13.5703125" style="3" customWidth="1"/>
    <col min="6" max="6" width="13.42578125" style="3" customWidth="1"/>
    <col min="7" max="7" width="12.28515625" style="3" customWidth="1"/>
    <col min="8" max="8" width="13.7109375" style="3" customWidth="1"/>
    <col min="9" max="9" width="11.85546875" style="3" customWidth="1"/>
    <col min="10" max="10" width="13.7109375" style="3" customWidth="1"/>
    <col min="11" max="11" width="13" style="3" customWidth="1"/>
    <col min="12" max="12" width="11.140625" style="3" customWidth="1"/>
    <col min="13" max="13" width="16.5703125" style="3" customWidth="1"/>
    <col min="14" max="14" width="9.140625" style="3"/>
    <col min="15" max="15" width="8.42578125" style="3" customWidth="1"/>
    <col min="16" max="16" width="11.7109375" style="3" customWidth="1"/>
    <col min="17" max="17" width="9.140625" style="3"/>
    <col min="18" max="18" width="6.85546875" style="3" customWidth="1"/>
    <col min="19" max="19" width="9.28515625" style="3" customWidth="1"/>
    <col min="20" max="16384" width="9.140625" style="3"/>
  </cols>
  <sheetData>
    <row r="1" spans="1:18" s="1" customFormat="1" ht="15.75" x14ac:dyDescent="0.25">
      <c r="A1" s="38" t="s">
        <v>120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8" s="1" customFormat="1" ht="15.75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8" s="2" customFormat="1" ht="15.75" x14ac:dyDescent="0.25">
      <c r="A3" s="38" t="s">
        <v>59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8" x14ac:dyDescent="0.2">
      <c r="B4" s="23">
        <v>45292</v>
      </c>
    </row>
    <row r="5" spans="1:18" x14ac:dyDescent="0.2">
      <c r="K5" s="39" t="s">
        <v>110</v>
      </c>
      <c r="L5" s="39"/>
      <c r="M5" s="39"/>
      <c r="R5" s="4"/>
    </row>
    <row r="6" spans="1:18" s="5" customFormat="1" ht="13.7" customHeight="1" x14ac:dyDescent="0.2">
      <c r="A6" s="40" t="s">
        <v>58</v>
      </c>
      <c r="B6" s="40" t="s">
        <v>57</v>
      </c>
      <c r="C6" s="40" t="s">
        <v>56</v>
      </c>
      <c r="D6" s="41" t="s">
        <v>55</v>
      </c>
      <c r="E6" s="41"/>
      <c r="F6" s="41"/>
      <c r="G6" s="40" t="s">
        <v>54</v>
      </c>
      <c r="H6" s="41" t="s">
        <v>53</v>
      </c>
      <c r="I6" s="41"/>
      <c r="J6" s="41"/>
      <c r="K6" s="41"/>
      <c r="L6" s="41"/>
      <c r="M6" s="41"/>
    </row>
    <row r="7" spans="1:18" s="5" customFormat="1" ht="25.5" customHeight="1" x14ac:dyDescent="0.2">
      <c r="A7" s="40"/>
      <c r="B7" s="40"/>
      <c r="C7" s="40"/>
      <c r="D7" s="40" t="s">
        <v>52</v>
      </c>
      <c r="E7" s="40" t="s">
        <v>51</v>
      </c>
      <c r="F7" s="40" t="s">
        <v>50</v>
      </c>
      <c r="G7" s="40"/>
      <c r="H7" s="40" t="s">
        <v>49</v>
      </c>
      <c r="I7" s="40" t="s">
        <v>48</v>
      </c>
      <c r="J7" s="40" t="s">
        <v>47</v>
      </c>
      <c r="K7" s="40" t="s">
        <v>46</v>
      </c>
      <c r="L7" s="40" t="s">
        <v>45</v>
      </c>
      <c r="M7" s="40" t="s">
        <v>44</v>
      </c>
    </row>
    <row r="8" spans="1:18" s="5" customFormat="1" x14ac:dyDescent="0.2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</row>
    <row r="9" spans="1:18" s="5" customFormat="1" ht="49.7" customHeight="1" x14ac:dyDescent="0.2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</row>
    <row r="10" spans="1:18" ht="25.5" x14ac:dyDescent="0.2">
      <c r="A10" s="17">
        <v>2009</v>
      </c>
      <c r="B10" s="16" t="s">
        <v>43</v>
      </c>
      <c r="C10" s="15">
        <f t="shared" ref="C10:C16" si="0">D10+E10+F10</f>
        <v>427323487.39999998</v>
      </c>
      <c r="D10" s="18">
        <v>60167980</v>
      </c>
      <c r="E10" s="18">
        <v>80906970</v>
      </c>
      <c r="F10" s="18">
        <v>286248537.39999998</v>
      </c>
      <c r="G10" s="13">
        <v>40365</v>
      </c>
      <c r="H10" s="12">
        <f t="shared" ref="H10:H22" si="1">D10</f>
        <v>60167980</v>
      </c>
      <c r="I10" s="12">
        <f t="shared" ref="I10:I18" si="2">H10*0.1</f>
        <v>6016798</v>
      </c>
      <c r="J10" s="12">
        <f t="shared" ref="J10:J22" si="3">H10-I10</f>
        <v>54151182</v>
      </c>
      <c r="K10" s="12">
        <f>J10</f>
        <v>54151182</v>
      </c>
      <c r="L10" s="12">
        <f t="shared" ref="L10:L15" si="4">H10/35708</f>
        <v>1685</v>
      </c>
      <c r="M10" s="11"/>
    </row>
    <row r="11" spans="1:18" ht="25.5" x14ac:dyDescent="0.2">
      <c r="A11" s="17">
        <v>2010</v>
      </c>
      <c r="B11" s="16" t="s">
        <v>42</v>
      </c>
      <c r="C11" s="15">
        <f t="shared" si="0"/>
        <v>443926463.53999996</v>
      </c>
      <c r="D11" s="14">
        <v>177611592</v>
      </c>
      <c r="E11" s="14"/>
      <c r="F11" s="18">
        <v>266314871.53999999</v>
      </c>
      <c r="G11" s="13">
        <v>40690</v>
      </c>
      <c r="H11" s="12">
        <f t="shared" si="1"/>
        <v>177611592</v>
      </c>
      <c r="I11" s="12">
        <f t="shared" si="2"/>
        <v>17761159.199999999</v>
      </c>
      <c r="J11" s="12">
        <f t="shared" si="3"/>
        <v>159850432.80000001</v>
      </c>
      <c r="K11" s="12">
        <f>J11</f>
        <v>159850432.80000001</v>
      </c>
      <c r="L11" s="12">
        <f t="shared" si="4"/>
        <v>4974</v>
      </c>
      <c r="M11" s="11"/>
    </row>
    <row r="12" spans="1:18" ht="25.5" x14ac:dyDescent="0.2">
      <c r="A12" s="17">
        <v>2011</v>
      </c>
      <c r="B12" s="16" t="s">
        <v>41</v>
      </c>
      <c r="C12" s="15">
        <f t="shared" si="0"/>
        <v>532418526.55000001</v>
      </c>
      <c r="D12" s="18">
        <v>106484826.8</v>
      </c>
      <c r="E12" s="18"/>
      <c r="F12" s="18">
        <v>425933699.75</v>
      </c>
      <c r="G12" s="13">
        <v>41807</v>
      </c>
      <c r="H12" s="12">
        <f t="shared" si="1"/>
        <v>106484826.8</v>
      </c>
      <c r="I12" s="12">
        <f t="shared" si="2"/>
        <v>10648482.68</v>
      </c>
      <c r="J12" s="12">
        <f t="shared" si="3"/>
        <v>95836344.120000005</v>
      </c>
      <c r="K12" s="12">
        <f>J12</f>
        <v>95836344.120000005</v>
      </c>
      <c r="L12" s="12">
        <f t="shared" si="4"/>
        <v>2982.1</v>
      </c>
      <c r="M12" s="11"/>
    </row>
    <row r="13" spans="1:18" ht="25.5" x14ac:dyDescent="0.2">
      <c r="A13" s="17">
        <v>2012</v>
      </c>
      <c r="B13" s="16" t="s">
        <v>40</v>
      </c>
      <c r="C13" s="15">
        <f t="shared" si="0"/>
        <v>910493247.57999992</v>
      </c>
      <c r="D13" s="18">
        <v>145688640</v>
      </c>
      <c r="E13" s="18">
        <v>60096564</v>
      </c>
      <c r="F13" s="18">
        <f>304064283.58+400643760</f>
        <v>704708043.57999992</v>
      </c>
      <c r="G13" s="13">
        <v>41398</v>
      </c>
      <c r="H13" s="12">
        <f t="shared" si="1"/>
        <v>145688640</v>
      </c>
      <c r="I13" s="12">
        <f t="shared" si="2"/>
        <v>14568864</v>
      </c>
      <c r="J13" s="12">
        <f t="shared" si="3"/>
        <v>131119776</v>
      </c>
      <c r="K13" s="12">
        <f>J13</f>
        <v>131119776</v>
      </c>
      <c r="L13" s="12">
        <f t="shared" si="4"/>
        <v>4080</v>
      </c>
      <c r="M13" s="11"/>
    </row>
    <row r="14" spans="1:18" ht="25.5" x14ac:dyDescent="0.2">
      <c r="A14" s="17">
        <v>2013</v>
      </c>
      <c r="B14" s="16" t="s">
        <v>39</v>
      </c>
      <c r="C14" s="15">
        <f t="shared" si="0"/>
        <v>961444930.25999999</v>
      </c>
      <c r="D14" s="14">
        <v>142832000</v>
      </c>
      <c r="E14" s="14">
        <v>21585486</v>
      </c>
      <c r="F14" s="14">
        <f>143903240+653124204.26</f>
        <v>797027444.25999999</v>
      </c>
      <c r="G14" s="13">
        <v>41794</v>
      </c>
      <c r="H14" s="12">
        <f t="shared" si="1"/>
        <v>142832000</v>
      </c>
      <c r="I14" s="12">
        <f t="shared" si="2"/>
        <v>14283200</v>
      </c>
      <c r="J14" s="12">
        <f t="shared" si="3"/>
        <v>128548800</v>
      </c>
      <c r="K14" s="12">
        <f>J14</f>
        <v>128548800</v>
      </c>
      <c r="L14" s="12">
        <f t="shared" si="4"/>
        <v>4000</v>
      </c>
      <c r="M14" s="11"/>
    </row>
    <row r="15" spans="1:18" ht="25.5" x14ac:dyDescent="0.2">
      <c r="A15" s="17">
        <v>2014</v>
      </c>
      <c r="B15" s="16" t="s">
        <v>38</v>
      </c>
      <c r="C15" s="15">
        <f t="shared" si="0"/>
        <v>1365538878.9200001</v>
      </c>
      <c r="D15" s="14">
        <v>0</v>
      </c>
      <c r="E15" s="14">
        <v>7498680</v>
      </c>
      <c r="F15" s="14">
        <f>49991200+1308048998.92</f>
        <v>1358040198.9200001</v>
      </c>
      <c r="G15" s="13">
        <v>42111</v>
      </c>
      <c r="H15" s="12">
        <f t="shared" si="1"/>
        <v>0</v>
      </c>
      <c r="I15" s="12">
        <f t="shared" si="2"/>
        <v>0</v>
      </c>
      <c r="J15" s="12">
        <f t="shared" si="3"/>
        <v>0</v>
      </c>
      <c r="K15" s="12">
        <v>0</v>
      </c>
      <c r="L15" s="12">
        <f t="shared" si="4"/>
        <v>0</v>
      </c>
      <c r="M15" s="11"/>
    </row>
    <row r="16" spans="1:18" ht="25.5" x14ac:dyDescent="0.2">
      <c r="A16" s="17">
        <v>2015</v>
      </c>
      <c r="B16" s="16" t="s">
        <v>37</v>
      </c>
      <c r="C16" s="15">
        <f t="shared" si="0"/>
        <v>3193806448.3400002</v>
      </c>
      <c r="D16" s="14">
        <v>1249780000</v>
      </c>
      <c r="E16" s="14">
        <v>271473548.33999997</v>
      </c>
      <c r="F16" s="14">
        <v>1672552900</v>
      </c>
      <c r="G16" s="13">
        <v>42543</v>
      </c>
      <c r="H16" s="12">
        <f t="shared" si="1"/>
        <v>1249780000</v>
      </c>
      <c r="I16" s="12">
        <f t="shared" si="2"/>
        <v>124978000</v>
      </c>
      <c r="J16" s="12">
        <f t="shared" si="3"/>
        <v>1124802000</v>
      </c>
      <c r="K16" s="12">
        <f t="shared" ref="K16:K21" si="5">J16</f>
        <v>1124802000</v>
      </c>
      <c r="L16" s="12">
        <f>H16/357080</f>
        <v>3500</v>
      </c>
      <c r="M16" s="12"/>
    </row>
    <row r="17" spans="1:14" ht="25.5" x14ac:dyDescent="0.2">
      <c r="A17" s="17">
        <v>2016</v>
      </c>
      <c r="B17" s="16" t="s">
        <v>36</v>
      </c>
      <c r="C17" s="15">
        <v>4428199090.1700001</v>
      </c>
      <c r="D17" s="14">
        <v>2213896000</v>
      </c>
      <c r="E17" s="14"/>
      <c r="F17" s="14">
        <v>2214303090.1700001</v>
      </c>
      <c r="G17" s="13" t="s">
        <v>96</v>
      </c>
      <c r="H17" s="12">
        <f t="shared" si="1"/>
        <v>2213896000</v>
      </c>
      <c r="I17" s="12">
        <f t="shared" si="2"/>
        <v>221389600</v>
      </c>
      <c r="J17" s="12">
        <f t="shared" si="3"/>
        <v>1992506400</v>
      </c>
      <c r="K17" s="12">
        <f t="shared" si="5"/>
        <v>1992506400</v>
      </c>
      <c r="L17" s="12">
        <f>H17/1428320</f>
        <v>1550</v>
      </c>
      <c r="M17" s="12"/>
    </row>
    <row r="18" spans="1:14" ht="25.5" x14ac:dyDescent="0.2">
      <c r="A18" s="17">
        <v>2017</v>
      </c>
      <c r="B18" s="16" t="s">
        <v>35</v>
      </c>
      <c r="C18" s="15">
        <v>6498955745.3000002</v>
      </c>
      <c r="D18" s="14">
        <v>2642392000</v>
      </c>
      <c r="E18" s="14">
        <v>717730800</v>
      </c>
      <c r="F18" s="14">
        <f>C18-D18-E18</f>
        <v>3138832945.3000002</v>
      </c>
      <c r="G18" s="13" t="s">
        <v>97</v>
      </c>
      <c r="H18" s="12">
        <f t="shared" si="1"/>
        <v>2642392000</v>
      </c>
      <c r="I18" s="12">
        <f t="shared" si="2"/>
        <v>264239200</v>
      </c>
      <c r="J18" s="12">
        <f t="shared" si="3"/>
        <v>2378152800</v>
      </c>
      <c r="K18" s="12">
        <f t="shared" si="5"/>
        <v>2378152800</v>
      </c>
      <c r="L18" s="12">
        <f>H18/1428320</f>
        <v>1850</v>
      </c>
      <c r="M18" s="19"/>
    </row>
    <row r="19" spans="1:14" ht="25.5" x14ac:dyDescent="0.2">
      <c r="A19" s="17">
        <v>2018</v>
      </c>
      <c r="B19" s="16" t="s">
        <v>76</v>
      </c>
      <c r="C19" s="15">
        <v>8772999217.8299999</v>
      </c>
      <c r="D19" s="14">
        <v>4399225600</v>
      </c>
      <c r="E19" s="14"/>
      <c r="F19" s="14">
        <f>C19-D19-E19</f>
        <v>4373773617.8299999</v>
      </c>
      <c r="G19" s="13" t="s">
        <v>101</v>
      </c>
      <c r="H19" s="12">
        <f t="shared" si="1"/>
        <v>4399225600</v>
      </c>
      <c r="I19" s="12">
        <v>216909693</v>
      </c>
      <c r="J19" s="12">
        <f t="shared" si="3"/>
        <v>4182315907</v>
      </c>
      <c r="K19" s="12">
        <f t="shared" si="5"/>
        <v>4182315907</v>
      </c>
      <c r="L19" s="12">
        <f>H19/(1428320*2)</f>
        <v>1540</v>
      </c>
      <c r="M19" s="12"/>
    </row>
    <row r="20" spans="1:14" ht="24.75" customHeight="1" x14ac:dyDescent="0.2">
      <c r="A20" s="17">
        <v>2019</v>
      </c>
      <c r="B20" s="16" t="s">
        <v>103</v>
      </c>
      <c r="C20" s="15">
        <v>14962942930.07</v>
      </c>
      <c r="D20" s="14">
        <v>12723474560</v>
      </c>
      <c r="E20" s="14"/>
      <c r="F20" s="14">
        <f>C20-D20-E20</f>
        <v>2239468370.0699997</v>
      </c>
      <c r="G20" s="13" t="s">
        <v>102</v>
      </c>
      <c r="H20" s="12">
        <f t="shared" si="1"/>
        <v>12723474560</v>
      </c>
      <c r="I20" s="12">
        <v>650193583.79999995</v>
      </c>
      <c r="J20" s="12">
        <f t="shared" si="3"/>
        <v>12073280976.200001</v>
      </c>
      <c r="K20" s="12">
        <f t="shared" si="5"/>
        <v>12073280976.200001</v>
      </c>
      <c r="L20" s="12">
        <v>4454</v>
      </c>
      <c r="M20" s="12">
        <f>узб!M20</f>
        <v>0</v>
      </c>
    </row>
    <row r="21" spans="1:14" ht="24.75" customHeight="1" x14ac:dyDescent="0.2">
      <c r="A21" s="17">
        <v>2020</v>
      </c>
      <c r="B21" s="16" t="s">
        <v>109</v>
      </c>
      <c r="C21" s="15">
        <v>23373708226.700001</v>
      </c>
      <c r="D21" s="14">
        <v>17539769600</v>
      </c>
      <c r="E21" s="14"/>
      <c r="F21" s="14">
        <f>C21-D21-E21</f>
        <v>5833938626.7000008</v>
      </c>
      <c r="G21" s="13" t="s">
        <v>106</v>
      </c>
      <c r="H21" s="12">
        <f t="shared" si="1"/>
        <v>17539769600</v>
      </c>
      <c r="I21" s="12">
        <v>908952399</v>
      </c>
      <c r="J21" s="12">
        <f t="shared" si="3"/>
        <v>16630817201</v>
      </c>
      <c r="K21" s="12">
        <f t="shared" si="5"/>
        <v>16630817201</v>
      </c>
      <c r="L21" s="12">
        <v>6140</v>
      </c>
      <c r="M21" s="12">
        <f>узб!M21</f>
        <v>184422268</v>
      </c>
    </row>
    <row r="22" spans="1:14" ht="24.75" customHeight="1" x14ac:dyDescent="0.2">
      <c r="A22" s="17">
        <v>2021</v>
      </c>
      <c r="B22" s="16" t="s">
        <v>114</v>
      </c>
      <c r="C22" s="15">
        <v>23504818374.93</v>
      </c>
      <c r="D22" s="14">
        <v>17639752000</v>
      </c>
      <c r="E22" s="14"/>
      <c r="F22" s="14">
        <f>C22-D22-E22</f>
        <v>5865066374.9300003</v>
      </c>
      <c r="G22" s="13" t="s">
        <v>112</v>
      </c>
      <c r="H22" s="12">
        <f t="shared" si="1"/>
        <v>17639752000</v>
      </c>
      <c r="I22" s="12">
        <v>602905387.5</v>
      </c>
      <c r="J22" s="12">
        <f t="shared" si="3"/>
        <v>17036846612.5</v>
      </c>
      <c r="K22" s="12">
        <f>J22-M22</f>
        <v>16815516087.5</v>
      </c>
      <c r="L22" s="12">
        <v>6175</v>
      </c>
      <c r="M22" s="12">
        <f>узб!M22</f>
        <v>221330525</v>
      </c>
    </row>
    <row r="23" spans="1:14" ht="24.75" customHeight="1" x14ac:dyDescent="0.2">
      <c r="A23" s="17">
        <v>2022</v>
      </c>
      <c r="B23" s="16" t="s">
        <v>119</v>
      </c>
      <c r="C23" s="15">
        <f>+рус!C23</f>
        <v>28711778000.259998</v>
      </c>
      <c r="D23" s="14">
        <f>+рус!D23</f>
        <v>14568864000</v>
      </c>
      <c r="E23" s="14">
        <f>+рус!E23</f>
        <v>1435461600</v>
      </c>
      <c r="F23" s="14">
        <f>+рус!F23</f>
        <v>12707452400.259998</v>
      </c>
      <c r="G23" s="14" t="str">
        <f>+рус!G23</f>
        <v xml:space="preserve"> 21.06.2023 йил</v>
      </c>
      <c r="H23" s="14">
        <f>+рус!H23</f>
        <v>14568864000</v>
      </c>
      <c r="I23" s="14">
        <f>+рус!I23</f>
        <v>498862365</v>
      </c>
      <c r="J23" s="14">
        <f>+рус!J23</f>
        <v>14070001635</v>
      </c>
      <c r="K23" s="14">
        <f>+рус!K23</f>
        <v>13845763961.32</v>
      </c>
      <c r="L23" s="14">
        <f>+рус!L23</f>
        <v>2550</v>
      </c>
      <c r="M23" s="12">
        <f>узб!M23</f>
        <v>224237673.68000001</v>
      </c>
    </row>
    <row r="24" spans="1:14" ht="24.75" customHeight="1" x14ac:dyDescent="0.2">
      <c r="A24" s="17">
        <v>2023</v>
      </c>
      <c r="B24" s="16" t="s">
        <v>126</v>
      </c>
      <c r="C24" s="15">
        <f>+рус!C24</f>
        <v>45035199928.360001</v>
      </c>
      <c r="D24" s="14">
        <f>+рус!D24</f>
        <v>13711872000</v>
      </c>
      <c r="E24" s="14">
        <f>+рус!E24</f>
        <v>0</v>
      </c>
      <c r="F24" s="14">
        <f>+рус!F24</f>
        <v>31323327928.360001</v>
      </c>
      <c r="G24" s="14">
        <f>+рус!G24</f>
        <v>45455</v>
      </c>
      <c r="H24" s="14">
        <f>+рус!H24</f>
        <v>13711872000</v>
      </c>
      <c r="I24" s="14">
        <f>+рус!I24</f>
        <v>470414760</v>
      </c>
      <c r="J24" s="14">
        <f>+рус!J24</f>
        <v>13241457240</v>
      </c>
      <c r="K24" s="14">
        <f>+рус!K24</f>
        <v>13033436840</v>
      </c>
      <c r="L24" s="14">
        <f>+рус!L24</f>
        <v>2400</v>
      </c>
      <c r="M24" s="12">
        <f>узб!M24</f>
        <v>213396400</v>
      </c>
    </row>
    <row r="25" spans="1:14" ht="24.75" customHeight="1" x14ac:dyDescent="0.2">
      <c r="A25" s="17">
        <f>+узб!A25</f>
        <v>2024</v>
      </c>
      <c r="B25" s="37" t="str">
        <f>+узб!B25</f>
        <v>Умумий йигилиш 2024 йил 26 июнь</v>
      </c>
      <c r="C25" s="37">
        <f>+узб!C25</f>
        <v>31978705192.84</v>
      </c>
      <c r="D25" s="37">
        <f>+узб!D25</f>
        <v>5713280000</v>
      </c>
      <c r="E25" s="37">
        <f>+узб!E25</f>
        <v>0</v>
      </c>
      <c r="F25" s="37">
        <f>+узб!F25</f>
        <v>26265425192.84</v>
      </c>
      <c r="G25" s="37">
        <f>+узб!G25</f>
        <v>45828</v>
      </c>
      <c r="H25" s="37">
        <f>+узб!H25</f>
        <v>5713280000</v>
      </c>
      <c r="I25" s="37">
        <f>+узб!I25</f>
        <v>195955450</v>
      </c>
      <c r="J25" s="37">
        <f>+узб!J25</f>
        <v>5517324550</v>
      </c>
      <c r="K25" s="37">
        <f>+узб!K25</f>
        <v>5517324550</v>
      </c>
      <c r="L25" s="37">
        <f>+узб!L25</f>
        <v>1000</v>
      </c>
      <c r="M25" s="37">
        <f>+узб!M25</f>
        <v>0</v>
      </c>
    </row>
    <row r="26" spans="1:14" s="7" customFormat="1" ht="15.75" x14ac:dyDescent="0.25">
      <c r="A26" s="24"/>
      <c r="B26" s="25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32">
        <f>SUM(M20:M25)</f>
        <v>843386866.68000007</v>
      </c>
      <c r="N26" s="28">
        <f>+узб!M26-анг!M26</f>
        <v>0</v>
      </c>
    </row>
    <row r="27" spans="1:14" s="7" customFormat="1" ht="15" customHeight="1" x14ac:dyDescent="0.25">
      <c r="B27" s="6"/>
      <c r="I27" s="43"/>
      <c r="J27" s="43"/>
    </row>
    <row r="28" spans="1:14" s="7" customFormat="1" ht="15.75" x14ac:dyDescent="0.25">
      <c r="B28" s="10"/>
    </row>
    <row r="29" spans="1:14" s="7" customFormat="1" ht="15.75" customHeight="1" x14ac:dyDescent="0.25">
      <c r="B29" s="6"/>
      <c r="I29" s="43"/>
      <c r="J29" s="43"/>
    </row>
    <row r="30" spans="1:14" s="9" customFormat="1" x14ac:dyDescent="0.2"/>
    <row r="31" spans="1:14" s="9" customFormat="1" ht="15.75" x14ac:dyDescent="0.25">
      <c r="B31" s="6"/>
      <c r="C31" s="6"/>
      <c r="D31" s="6"/>
      <c r="I31" s="43"/>
      <c r="J31" s="43"/>
    </row>
  </sheetData>
  <mergeCells count="22">
    <mergeCell ref="A1:M1"/>
    <mergeCell ref="A2:M2"/>
    <mergeCell ref="A3:M3"/>
    <mergeCell ref="K5:M5"/>
    <mergeCell ref="A6:A9"/>
    <mergeCell ref="B6:B9"/>
    <mergeCell ref="C6:C9"/>
    <mergeCell ref="D6:F6"/>
    <mergeCell ref="G6:G9"/>
    <mergeCell ref="H6:M6"/>
    <mergeCell ref="D7:D9"/>
    <mergeCell ref="E7:E9"/>
    <mergeCell ref="F7:F9"/>
    <mergeCell ref="H7:H9"/>
    <mergeCell ref="I7:I9"/>
    <mergeCell ref="M7:M9"/>
    <mergeCell ref="I27:J27"/>
    <mergeCell ref="I29:J29"/>
    <mergeCell ref="I31:J31"/>
    <mergeCell ref="L7:L9"/>
    <mergeCell ref="J7:J9"/>
    <mergeCell ref="K7:K9"/>
  </mergeCells>
  <pageMargins left="0.39370078740157483" right="0.19685039370078741" top="0.74803149606299213" bottom="0.98425196850393704" header="0.51181102362204722" footer="0.51181102362204722"/>
  <pageSetup paperSize="9" scale="80" orientation="landscape" r:id="rId1"/>
  <headerFooter alignWithMargins="0"/>
  <rowBreaks count="1" manualBreakCount="1"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узб</vt:lpstr>
      <vt:lpstr>рус</vt:lpstr>
      <vt:lpstr>анг</vt:lpstr>
      <vt:lpstr>анг!Print_Area</vt:lpstr>
      <vt:lpstr>рус!Print_Area</vt:lpstr>
      <vt:lpstr>узб!Print_Area</vt:lpstr>
      <vt:lpstr>анг!Область_печати</vt:lpstr>
      <vt:lpstr>рус!Область_печати</vt:lpstr>
      <vt:lpstr>узб!Область_печати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2025-07-18T03:16:55Z</cp:lastPrinted>
  <dcterms:created xsi:type="dcterms:W3CDTF">2016-08-29T14:27:48Z</dcterms:created>
  <dcterms:modified xsi:type="dcterms:W3CDTF">2025-10-27T05:44:01Z</dcterms:modified>
</cp:coreProperties>
</file>