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240" yWindow="15" windowWidth="19935" windowHeight="8130"/>
  </bookViews>
  <sheets>
    <sheet name="узб" sheetId="1" r:id="rId1"/>
    <sheet name="рус" sheetId="3" r:id="rId2"/>
    <sheet name="анг" sheetId="2" r:id="rId3"/>
  </sheets>
  <definedNames>
    <definedName name="_xlnm.Print_Area" localSheetId="1">рус!$A$1:$M$24</definedName>
  </definedNames>
  <calcPr calcId="125725"/>
</workbook>
</file>

<file path=xl/calcChain.xml><?xml version="1.0" encoding="utf-8"?>
<calcChain xmlns="http://schemas.openxmlformats.org/spreadsheetml/2006/main">
  <c r="M20" i="2"/>
  <c r="M20" i="1"/>
  <c r="N17" i="3"/>
  <c r="M20"/>
  <c r="H19" i="1"/>
  <c r="J19" s="1"/>
  <c r="K19" s="1"/>
  <c r="F19"/>
  <c r="H19" i="3"/>
  <c r="J19" s="1"/>
  <c r="K19" s="1"/>
  <c r="F19"/>
  <c r="L19" i="1" l="1"/>
  <c r="L19" i="3"/>
  <c r="N19" l="1"/>
  <c r="H19" i="2" l="1"/>
  <c r="L19" s="1"/>
  <c r="F19"/>
  <c r="H18" i="3"/>
  <c r="I18" s="1"/>
  <c r="F18"/>
  <c r="H17"/>
  <c r="L17" s="1"/>
  <c r="H16"/>
  <c r="L16" s="1"/>
  <c r="C16"/>
  <c r="H15"/>
  <c r="I15" s="1"/>
  <c r="F15"/>
  <c r="C15" s="1"/>
  <c r="I14"/>
  <c r="J14" s="1"/>
  <c r="K14" s="1"/>
  <c r="H14"/>
  <c r="L14" s="1"/>
  <c r="F14"/>
  <c r="C14" s="1"/>
  <c r="H13"/>
  <c r="L13" s="1"/>
  <c r="F13"/>
  <c r="C13" s="1"/>
  <c r="H12"/>
  <c r="C12"/>
  <c r="H11"/>
  <c r="L11" s="1"/>
  <c r="C11"/>
  <c r="I10"/>
  <c r="H10"/>
  <c r="C10"/>
  <c r="I11" l="1"/>
  <c r="J11" s="1"/>
  <c r="K11" s="1"/>
  <c r="J19" i="2"/>
  <c r="K19" s="1"/>
  <c r="J10" i="3"/>
  <c r="K10" s="1"/>
  <c r="I12"/>
  <c r="J12" s="1"/>
  <c r="K12" s="1"/>
  <c r="I16"/>
  <c r="J16" s="1"/>
  <c r="K16" s="1"/>
  <c r="L18"/>
  <c r="L10"/>
  <c r="L12"/>
  <c r="I13"/>
  <c r="J13" s="1"/>
  <c r="K13" s="1"/>
  <c r="L15"/>
  <c r="I17"/>
  <c r="J17" s="1"/>
  <c r="K17" s="1"/>
  <c r="J18"/>
  <c r="K18" s="1"/>
  <c r="J15"/>
  <c r="N18" l="1"/>
  <c r="C10" i="2"/>
  <c r="H10"/>
  <c r="I10"/>
  <c r="C11"/>
  <c r="H11"/>
  <c r="I11" s="1"/>
  <c r="C12"/>
  <c r="H12"/>
  <c r="L12"/>
  <c r="C13"/>
  <c r="F13"/>
  <c r="H13"/>
  <c r="L13"/>
  <c r="F14"/>
  <c r="C14" s="1"/>
  <c r="H14"/>
  <c r="L14" s="1"/>
  <c r="C15"/>
  <c r="F15"/>
  <c r="H15"/>
  <c r="I15" s="1"/>
  <c r="J15" s="1"/>
  <c r="C16"/>
  <c r="H16"/>
  <c r="L16" s="1"/>
  <c r="I16"/>
  <c r="J16" s="1"/>
  <c r="K16" s="1"/>
  <c r="H17"/>
  <c r="L17" s="1"/>
  <c r="F18"/>
  <c r="H18"/>
  <c r="I18" s="1"/>
  <c r="J18" s="1"/>
  <c r="K18" s="1"/>
  <c r="L18"/>
  <c r="F18" i="1"/>
  <c r="L17"/>
  <c r="H17"/>
  <c r="H18"/>
  <c r="L18" s="1"/>
  <c r="F15"/>
  <c r="L15" i="2" l="1"/>
  <c r="I14"/>
  <c r="J14" s="1"/>
  <c r="K14" s="1"/>
  <c r="J11"/>
  <c r="K11" s="1"/>
  <c r="L11"/>
  <c r="J10"/>
  <c r="K10" s="1"/>
  <c r="L10"/>
  <c r="J17"/>
  <c r="K17" s="1"/>
  <c r="I17"/>
  <c r="I13"/>
  <c r="J13" s="1"/>
  <c r="K13" s="1"/>
  <c r="I12"/>
  <c r="J12" s="1"/>
  <c r="K12" s="1"/>
  <c r="I18" i="1"/>
  <c r="J18" s="1"/>
  <c r="K18" s="1"/>
  <c r="I17"/>
  <c r="J17" s="1"/>
  <c r="K17" s="1"/>
  <c r="H16"/>
  <c r="L16" s="1"/>
  <c r="C16"/>
  <c r="H15"/>
  <c r="L15" s="1"/>
  <c r="C15"/>
  <c r="H14"/>
  <c r="F14"/>
  <c r="C14" s="1"/>
  <c r="I13"/>
  <c r="H13"/>
  <c r="F13"/>
  <c r="C13" s="1"/>
  <c r="H12"/>
  <c r="C12"/>
  <c r="H11"/>
  <c r="L11" s="1"/>
  <c r="C11"/>
  <c r="H10"/>
  <c r="L10" s="1"/>
  <c r="C10"/>
  <c r="J13" l="1"/>
  <c r="K13" s="1"/>
  <c r="L13"/>
  <c r="I16"/>
  <c r="J16" s="1"/>
  <c r="K16" s="1"/>
  <c r="I14"/>
  <c r="J14" s="1"/>
  <c r="K14" s="1"/>
  <c r="L14"/>
  <c r="I12"/>
  <c r="J12" s="1"/>
  <c r="K12" s="1"/>
  <c r="L12"/>
  <c r="I10"/>
  <c r="J10" s="1"/>
  <c r="K10" s="1"/>
  <c r="I15"/>
  <c r="J15" s="1"/>
  <c r="I11"/>
  <c r="J11" s="1"/>
  <c r="K11" s="1"/>
</calcChain>
</file>

<file path=xl/sharedStrings.xml><?xml version="1.0" encoding="utf-8"?>
<sst xmlns="http://schemas.openxmlformats.org/spreadsheetml/2006/main" count="110" uniqueCount="107">
  <si>
    <t>соф фойдасини тақсимланиши ва дивидендлар тўланиши тўғрисида</t>
  </si>
  <si>
    <t>М А Ъ Л У М О Т</t>
  </si>
  <si>
    <t>(сўм ҳисобида)</t>
  </si>
  <si>
    <t xml:space="preserve">Йиллар </t>
  </si>
  <si>
    <t xml:space="preserve">Соф фойдани тақсимлаш бўйича қарор қабул қилинган орган     ва қарор қабул қилинган санаси </t>
  </si>
  <si>
    <t>Олинган соф фойдани миқдори</t>
  </si>
  <si>
    <t xml:space="preserve">Олинган соф фойдани тақсимоти </t>
  </si>
  <si>
    <t xml:space="preserve">Акциядорлар реестри ёпилган        сана </t>
  </si>
  <si>
    <t xml:space="preserve">Дивиденд тўланиши </t>
  </si>
  <si>
    <t>Дивиденд тўловига</t>
  </si>
  <si>
    <t>Захира фондига</t>
  </si>
  <si>
    <t>Бошқа фондларга</t>
  </si>
  <si>
    <t>Жами ҳисоблаган дивиденд миқдори</t>
  </si>
  <si>
    <t>Дивиденд солиги</t>
  </si>
  <si>
    <t>Тўланиши лозим бўлган дивиденд миқдори</t>
  </si>
  <si>
    <t>Тўланган дивиденд миқдори</t>
  </si>
  <si>
    <t>Навбатдан ташкари йигилиш 2010 йил 9 июль</t>
  </si>
  <si>
    <t>06.07.2010 йил</t>
  </si>
  <si>
    <t>Умумий йигилиш 2011 йил 31 май</t>
  </si>
  <si>
    <t>27.05.2011 йил</t>
  </si>
  <si>
    <t>Умумий йигилиш 2012 йил 21 июнь</t>
  </si>
  <si>
    <t>17.06.2014 йил</t>
  </si>
  <si>
    <t>Умумий йигилиш 2013 йил 4 июнь</t>
  </si>
  <si>
    <t>04.05.2013 йил</t>
  </si>
  <si>
    <t>Умумий йигилиш 2014 йил 10 июнь</t>
  </si>
  <si>
    <t>04.06.2014 йил</t>
  </si>
  <si>
    <t>Умумий йигилиш 2015 йил 23 апрель</t>
  </si>
  <si>
    <t>Умумий йигилиш 2016 йил 28 июнь</t>
  </si>
  <si>
    <t>22.06.2016 йил</t>
  </si>
  <si>
    <t>17.04.2015 йил</t>
  </si>
  <si>
    <t>Бир дона акцияга хисобланган дивиденд миқдори</t>
  </si>
  <si>
    <t>Умумий йигилиш 2017 йил 15 июнь</t>
  </si>
  <si>
    <t>Умумий йигилиш 2018 йил 15 май</t>
  </si>
  <si>
    <t>09.06.2017 йил</t>
  </si>
  <si>
    <t>08.05.2018 йил</t>
  </si>
  <si>
    <t>General meeting May 15, 2018</t>
  </si>
  <si>
    <t>General meeting June 15, 2017</t>
  </si>
  <si>
    <t xml:space="preserve">General meeting June 28, 2016 </t>
  </si>
  <si>
    <t xml:space="preserve">General meeting April 23, 2015 </t>
  </si>
  <si>
    <t xml:space="preserve">General meeting june 10,  2014 </t>
  </si>
  <si>
    <t xml:space="preserve">General meeting June 4,  2013 </t>
  </si>
  <si>
    <t xml:space="preserve">General meeting June 21, 2012 </t>
  </si>
  <si>
    <t xml:space="preserve">General meeting May 31,  2011 </t>
  </si>
  <si>
    <t xml:space="preserve">Extraordinary meeting June 9, 2010 </t>
  </si>
  <si>
    <t>Unpaid divedend at the end of the reprting year</t>
  </si>
  <si>
    <t>Divedend calculated per one share</t>
  </si>
  <si>
    <t>Amount of paid divedends</t>
  </si>
  <si>
    <t>Amount of divedends to be paid</t>
  </si>
  <si>
    <t>Tax on divedends</t>
  </si>
  <si>
    <t>Total amount of calculated divedends</t>
  </si>
  <si>
    <t>Other funds</t>
  </si>
  <si>
    <t>Reserve fund</t>
  </si>
  <si>
    <t>Divedend payment</t>
  </si>
  <si>
    <t>payment of divedends</t>
  </si>
  <si>
    <t>Date of closing of shareholders' register</t>
  </si>
  <si>
    <t xml:space="preserve">  received net profit distribution</t>
  </si>
  <si>
    <t>Amount of received net profit</t>
  </si>
  <si>
    <t xml:space="preserve">The body whick took decisdion on profit distribution and the date of decision </t>
  </si>
  <si>
    <t xml:space="preserve">Years </t>
  </si>
  <si>
    <t>(in Sums)</t>
  </si>
  <si>
    <t>INFORMATION</t>
  </si>
  <si>
    <t xml:space="preserve">ИНФОРМАЦИЯ </t>
  </si>
  <si>
    <t>(в сумах)</t>
  </si>
  <si>
    <t>Выплата дивидендов</t>
  </si>
  <si>
    <t>Распределение чистой прибыли</t>
  </si>
  <si>
    <t>Полученная чистая прибыль</t>
  </si>
  <si>
    <t>на дивиденды</t>
  </si>
  <si>
    <t>на Резервный фонд</t>
  </si>
  <si>
    <t>другие фонды</t>
  </si>
  <si>
    <t>Закрытие реестра</t>
  </si>
  <si>
    <t>Всего начисленных дивидендов</t>
  </si>
  <si>
    <t>налог на дивиденды</t>
  </si>
  <si>
    <t>Дивиденды на выплату</t>
  </si>
  <si>
    <t>Выплаченные дивиденды</t>
  </si>
  <si>
    <t>Дивиденд на одну акцию</t>
  </si>
  <si>
    <t>Орган принявшее решение и дата принятия решения</t>
  </si>
  <si>
    <t>Годы</t>
  </si>
  <si>
    <t xml:space="preserve"> About the received net profit distribution and payment of divedends on the results of 2009-2018 by JSC "BIOKIMYO" </t>
  </si>
  <si>
    <t>General meeting June 27, 2019</t>
  </si>
  <si>
    <t>Навбатдан ташкари йигилиш 2010 год 9 июль</t>
  </si>
  <si>
    <t>06.07.2010 год</t>
  </si>
  <si>
    <t>Общее собрание 2011 год 31 май</t>
  </si>
  <si>
    <t>27.05.2011 год</t>
  </si>
  <si>
    <t>Общее собрание 2012 год 21 июнь</t>
  </si>
  <si>
    <t>17.06.2014 год</t>
  </si>
  <si>
    <t>Общее собрание 2013 год 4 июнь</t>
  </si>
  <si>
    <t>04.05.2013 год</t>
  </si>
  <si>
    <t>Общее собрание 2014 год 10 июнь</t>
  </si>
  <si>
    <t>04.06.2014 год</t>
  </si>
  <si>
    <t>Общее собрание 2015 год 23 апрель</t>
  </si>
  <si>
    <t>17.04.2015 год</t>
  </si>
  <si>
    <t>Общее собрание 2016 год 28 июнь</t>
  </si>
  <si>
    <t>22.06.2016 год</t>
  </si>
  <si>
    <t>Общее собрание 2017 год 15 июнь</t>
  </si>
  <si>
    <t>09.06.2017 год</t>
  </si>
  <si>
    <t>Общее собрание 2018 год 15 май</t>
  </si>
  <si>
    <t>08.05.2018 год</t>
  </si>
  <si>
    <t>Общее собрание 2019 год 27 июня</t>
  </si>
  <si>
    <t>о распределении чистой прибыли и выплат дивидендов по итогам 2009-2018 годов по АО  "BIOKIMYO"</t>
  </si>
  <si>
    <t xml:space="preserve"> 09.06.2017</t>
  </si>
  <si>
    <t xml:space="preserve"> 08.05.2018</t>
  </si>
  <si>
    <t>Умумий йигилиш 2019 йил 27 июнь</t>
  </si>
  <si>
    <t xml:space="preserve">  "BIOKIMYO" АЖ  томонидан 2009-2018 йиллар якуни бўйича олинган</t>
  </si>
  <si>
    <t>ВСЕГО</t>
  </si>
  <si>
    <t>ИТОГО</t>
  </si>
  <si>
    <t>Невостребованные дивиденды на 1 января 2020 года</t>
  </si>
  <si>
    <t>2020 йил 1 январь холатига талаб килиб олинмаган ва жамиятга кайтарилган дивиденд миқдори</t>
  </si>
</sst>
</file>

<file path=xl/styles.xml><?xml version="1.0" encoding="utf-8"?>
<styleSheet xmlns="http://schemas.openxmlformats.org/spreadsheetml/2006/main">
  <numFmts count="4">
    <numFmt numFmtId="164" formatCode="_-* #,##0.00_р_._-;\-* #,##0.00_р_._-;_-* &quot;-&quot;??_р_._-;_-@_-"/>
    <numFmt numFmtId="165" formatCode="#,##0.0"/>
    <numFmt numFmtId="166" formatCode="dd/mm/yy;@"/>
    <numFmt numFmtId="167" formatCode="0.0"/>
  </numFmts>
  <fonts count="8">
    <font>
      <sz val="10"/>
      <name val="Arial Cyr"/>
      <charset val="204"/>
    </font>
    <font>
      <sz val="10"/>
      <name val="Arial 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10"/>
      <name val="Times New Roman"/>
      <family val="1"/>
      <charset val="204"/>
    </font>
    <font>
      <i/>
      <sz val="10"/>
      <name val="Times New Roman"/>
      <family val="1"/>
      <charset val="204"/>
    </font>
    <font>
      <b/>
      <sz val="10"/>
      <name val="Times New Roman"/>
      <family val="1"/>
      <charset val="204"/>
    </font>
    <font>
      <b/>
      <sz val="10"/>
      <name val="Arial Cyr"/>
      <charset val="204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</borders>
  <cellStyleXfs count="2">
    <xf numFmtId="0" fontId="0" fillId="0" borderId="0"/>
    <xf numFmtId="164" fontId="1" fillId="0" borderId="0" applyFont="0" applyFill="0" applyBorder="0" applyAlignment="0" applyProtection="0"/>
  </cellStyleXfs>
  <cellXfs count="31">
    <xf numFmtId="0" fontId="0" fillId="0" borderId="0" xfId="0"/>
    <xf numFmtId="0" fontId="2" fillId="0" borderId="0" xfId="0" applyFont="1"/>
    <xf numFmtId="0" fontId="3" fillId="0" borderId="0" xfId="0" applyFont="1"/>
    <xf numFmtId="0" fontId="4" fillId="0" borderId="0" xfId="0" applyFont="1"/>
    <xf numFmtId="0" fontId="5" fillId="0" borderId="0" xfId="0" applyFont="1"/>
    <xf numFmtId="0" fontId="6" fillId="0" borderId="0" xfId="0" applyFont="1"/>
    <xf numFmtId="0" fontId="2" fillId="0" borderId="0" xfId="0" applyFont="1" applyFill="1"/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0" fontId="7" fillId="0" borderId="0" xfId="0" applyFont="1" applyAlignment="1">
      <alignment horizontal="center" vertical="center" wrapText="1"/>
    </xf>
    <xf numFmtId="0" fontId="2" fillId="0" borderId="0" xfId="0" applyFont="1" applyAlignment="1">
      <alignment horizontal="center"/>
    </xf>
    <xf numFmtId="3" fontId="4" fillId="0" borderId="1" xfId="0" applyNumberFormat="1" applyFont="1" applyBorder="1"/>
    <xf numFmtId="3" fontId="4" fillId="0" borderId="1" xfId="0" applyNumberFormat="1" applyFont="1" applyBorder="1" applyAlignment="1">
      <alignment horizontal="center" vertical="center"/>
    </xf>
    <xf numFmtId="166" fontId="4" fillId="0" borderId="1" xfId="0" applyNumberFormat="1" applyFont="1" applyBorder="1" applyAlignment="1">
      <alignment horizontal="center" vertical="center"/>
    </xf>
    <xf numFmtId="3" fontId="4" fillId="0" borderId="1" xfId="1" applyNumberFormat="1" applyFont="1" applyBorder="1" applyAlignment="1">
      <alignment horizontal="center" vertical="center"/>
    </xf>
    <xf numFmtId="4" fontId="4" fillId="0" borderId="1" xfId="1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top" wrapText="1"/>
    </xf>
    <xf numFmtId="0" fontId="6" fillId="0" borderId="1" xfId="0" applyFont="1" applyBorder="1" applyAlignment="1">
      <alignment horizontal="center"/>
    </xf>
    <xf numFmtId="165" fontId="4" fillId="0" borderId="1" xfId="1" applyNumberFormat="1" applyFont="1" applyBorder="1" applyAlignment="1">
      <alignment horizontal="center" vertical="center"/>
    </xf>
    <xf numFmtId="3" fontId="4" fillId="0" borderId="2" xfId="0" applyNumberFormat="1" applyFont="1" applyBorder="1" applyAlignment="1">
      <alignment horizontal="center" vertical="center"/>
    </xf>
    <xf numFmtId="3" fontId="4" fillId="0" borderId="3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1" xfId="0" applyFont="1" applyFill="1" applyBorder="1"/>
    <xf numFmtId="3" fontId="6" fillId="0" borderId="1" xfId="0" applyNumberFormat="1" applyFont="1" applyBorder="1" applyAlignment="1">
      <alignment horizontal="center" vertical="center" wrapText="1"/>
    </xf>
    <xf numFmtId="167" fontId="4" fillId="0" borderId="0" xfId="0" applyNumberFormat="1" applyFont="1"/>
    <xf numFmtId="0" fontId="2" fillId="0" borderId="0" xfId="0" applyFont="1" applyAlignment="1">
      <alignment horizontal="center"/>
    </xf>
    <xf numFmtId="0" fontId="5" fillId="0" borderId="0" xfId="0" applyFont="1" applyBorder="1" applyAlignment="1">
      <alignment horizontal="center"/>
    </xf>
    <xf numFmtId="0" fontId="6" fillId="0" borderId="1" xfId="0" applyFont="1" applyBorder="1" applyAlignment="1">
      <alignment horizontal="center" vertical="center" wrapText="1"/>
    </xf>
    <xf numFmtId="0" fontId="6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left" vertical="center" wrapText="1"/>
    </xf>
  </cellXfs>
  <cellStyles count="2">
    <cellStyle name="Обычный" xfId="0" builtinId="0"/>
    <cellStyle name="Финансовый" xfId="1" builtinId="3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rgb="FFFF0000"/>
  </sheetPr>
  <dimension ref="A1:R24"/>
  <sheetViews>
    <sheetView tabSelected="1" view="pageBreakPreview" zoomScale="60" zoomScaleNormal="100" workbookViewId="0">
      <selection activeCell="L41" sqref="L41"/>
    </sheetView>
  </sheetViews>
  <sheetFormatPr defaultRowHeight="12.75"/>
  <cols>
    <col min="1" max="1" width="7.5703125" style="3" customWidth="1"/>
    <col min="2" max="2" width="16.7109375" style="3" customWidth="1"/>
    <col min="3" max="3" width="17.28515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28515625" style="3" customWidth="1"/>
    <col min="10" max="10" width="13.7109375" style="3" customWidth="1"/>
    <col min="11" max="12" width="13" style="3" customWidth="1"/>
    <col min="13" max="13" width="11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25" t="s">
        <v>102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8" s="1" customFormat="1" ht="15.75">
      <c r="A2" s="25" t="s">
        <v>0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8" s="2" customFormat="1" ht="15.75">
      <c r="A3" s="25" t="s">
        <v>1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5" spans="1:18">
      <c r="K5" s="26" t="s">
        <v>2</v>
      </c>
      <c r="L5" s="26"/>
      <c r="M5" s="26"/>
      <c r="R5" s="4"/>
    </row>
    <row r="6" spans="1:18" s="5" customFormat="1" ht="13.5" customHeight="1">
      <c r="A6" s="27" t="s">
        <v>3</v>
      </c>
      <c r="B6" s="27" t="s">
        <v>4</v>
      </c>
      <c r="C6" s="27" t="s">
        <v>5</v>
      </c>
      <c r="D6" s="28" t="s">
        <v>6</v>
      </c>
      <c r="E6" s="28"/>
      <c r="F6" s="28"/>
      <c r="G6" s="27" t="s">
        <v>7</v>
      </c>
      <c r="H6" s="28" t="s">
        <v>8</v>
      </c>
      <c r="I6" s="28"/>
      <c r="J6" s="28"/>
      <c r="K6" s="28"/>
      <c r="L6" s="28"/>
      <c r="M6" s="28"/>
    </row>
    <row r="7" spans="1:18" s="5" customFormat="1" ht="25.5" customHeight="1">
      <c r="A7" s="27"/>
      <c r="B7" s="27"/>
      <c r="C7" s="27"/>
      <c r="D7" s="27" t="s">
        <v>9</v>
      </c>
      <c r="E7" s="27" t="s">
        <v>10</v>
      </c>
      <c r="F7" s="27" t="s">
        <v>11</v>
      </c>
      <c r="G7" s="27"/>
      <c r="H7" s="27" t="s">
        <v>12</v>
      </c>
      <c r="I7" s="27" t="s">
        <v>13</v>
      </c>
      <c r="J7" s="27" t="s">
        <v>14</v>
      </c>
      <c r="K7" s="27" t="s">
        <v>15</v>
      </c>
      <c r="L7" s="27" t="s">
        <v>30</v>
      </c>
      <c r="M7" s="27" t="s">
        <v>106</v>
      </c>
    </row>
    <row r="8" spans="1:18" s="5" customFormat="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8" s="5" customFormat="1" ht="49.5" customHeight="1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8" ht="38.25">
      <c r="A10" s="17">
        <v>2009</v>
      </c>
      <c r="B10" s="16" t="s">
        <v>16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17</v>
      </c>
      <c r="H10" s="12">
        <f t="shared" ref="H10:H16" si="1">D10</f>
        <v>60167980</v>
      </c>
      <c r="I10" s="12">
        <f t="shared" ref="I10:I16" si="2">H10*0.1</f>
        <v>6016798</v>
      </c>
      <c r="J10" s="12">
        <f t="shared" ref="J10:J16" si="3">H10-I10</f>
        <v>54151182</v>
      </c>
      <c r="K10" s="12">
        <f>J10</f>
        <v>54151182</v>
      </c>
      <c r="L10" s="12">
        <f>H10/35708</f>
        <v>1685</v>
      </c>
      <c r="M10" s="11"/>
    </row>
    <row r="11" spans="1:18" ht="25.5">
      <c r="A11" s="17">
        <v>2010</v>
      </c>
      <c r="B11" s="16" t="s">
        <v>18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19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</row>
    <row r="12" spans="1:18" ht="25.5">
      <c r="A12" s="17">
        <v>2011</v>
      </c>
      <c r="B12" s="16" t="s">
        <v>20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21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22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23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24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25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</row>
    <row r="15" spans="1:18" ht="25.5">
      <c r="A15" s="17">
        <v>2014</v>
      </c>
      <c r="B15" s="16" t="s">
        <v>26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29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</row>
    <row r="16" spans="1:18" ht="25.5">
      <c r="A16" s="17">
        <v>2015</v>
      </c>
      <c r="B16" s="16" t="s">
        <v>27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28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</row>
    <row r="17" spans="1:13" ht="25.5">
      <c r="A17" s="17">
        <v>2016</v>
      </c>
      <c r="B17" s="16" t="s">
        <v>31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33</v>
      </c>
      <c r="H17" s="12">
        <f t="shared" ref="H17:H19" si="5">D17</f>
        <v>2213896000</v>
      </c>
      <c r="I17" s="12">
        <f t="shared" ref="I17:I18" si="6">H17*0.1</f>
        <v>221389600</v>
      </c>
      <c r="J17" s="12">
        <f t="shared" ref="J17:J19" si="7">H17-I17</f>
        <v>1992506400</v>
      </c>
      <c r="K17" s="12">
        <f t="shared" ref="K17:K18" si="8">J17</f>
        <v>1992506400</v>
      </c>
      <c r="L17" s="12">
        <f>H17/1428320</f>
        <v>1550</v>
      </c>
      <c r="M17" s="12">
        <v>36932200</v>
      </c>
    </row>
    <row r="18" spans="1:13" ht="25.5">
      <c r="A18" s="17">
        <v>2017</v>
      </c>
      <c r="B18" s="16" t="s">
        <v>32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34</v>
      </c>
      <c r="H18" s="12">
        <f t="shared" si="5"/>
        <v>2642392000</v>
      </c>
      <c r="I18" s="12">
        <f t="shared" si="6"/>
        <v>264239200</v>
      </c>
      <c r="J18" s="12">
        <f t="shared" si="7"/>
        <v>2378152800</v>
      </c>
      <c r="K18" s="12">
        <f t="shared" si="8"/>
        <v>2378152800</v>
      </c>
      <c r="L18" s="12">
        <f>H18/1428320</f>
        <v>1850</v>
      </c>
      <c r="M18" s="20">
        <v>47172600</v>
      </c>
    </row>
    <row r="19" spans="1:13" s="7" customFormat="1" ht="25.5">
      <c r="A19" s="17">
        <v>2018</v>
      </c>
      <c r="B19" s="16" t="s">
        <v>101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100</v>
      </c>
      <c r="H19" s="12">
        <f t="shared" si="5"/>
        <v>4399225600</v>
      </c>
      <c r="I19" s="12">
        <v>216909693</v>
      </c>
      <c r="J19" s="12">
        <f t="shared" si="7"/>
        <v>4182315907</v>
      </c>
      <c r="K19" s="12">
        <f>J19</f>
        <v>4182315907</v>
      </c>
      <c r="L19" s="12">
        <f>H19/(1428320*2)</f>
        <v>1540</v>
      </c>
      <c r="M19" s="12"/>
    </row>
    <row r="20" spans="1:13" s="7" customFormat="1" ht="15" customHeight="1">
      <c r="A20" s="21"/>
      <c r="B20" s="22" t="s">
        <v>103</v>
      </c>
      <c r="C20" s="21"/>
      <c r="D20" s="21"/>
      <c r="E20" s="21"/>
      <c r="F20" s="21"/>
      <c r="G20" s="21"/>
      <c r="H20" s="21"/>
      <c r="I20" s="29"/>
      <c r="J20" s="29"/>
      <c r="K20" s="21"/>
      <c r="L20" s="21"/>
      <c r="M20" s="23">
        <f>M16+M17+M18</f>
        <v>84104800</v>
      </c>
    </row>
    <row r="21" spans="1:13" s="7" customFormat="1" ht="15.75">
      <c r="B21" s="8"/>
    </row>
    <row r="22" spans="1:13" s="7" customFormat="1" ht="15.75" customHeight="1">
      <c r="B22" s="6"/>
      <c r="I22" s="30"/>
      <c r="J22" s="30"/>
    </row>
    <row r="23" spans="1:13" s="9" customFormat="1"/>
    <row r="24" spans="1:13" s="9" customFormat="1" ht="15.75">
      <c r="B24" s="6"/>
      <c r="C24" s="6"/>
      <c r="D24" s="6"/>
      <c r="I24" s="30"/>
      <c r="J24" s="30"/>
    </row>
  </sheetData>
  <mergeCells count="22">
    <mergeCell ref="M7:M9"/>
    <mergeCell ref="I20:J20"/>
    <mergeCell ref="I22:J22"/>
    <mergeCell ref="I24:J24"/>
    <mergeCell ref="L7:L9"/>
    <mergeCell ref="J7:J9"/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K7:K9"/>
  </mergeCells>
  <pageMargins left="0.39370078740157483" right="0.19685039370078741" top="0.74803149606299213" bottom="0.98425196850393704" header="0.51181102362204722" footer="0.51181102362204722"/>
  <pageSetup paperSize="9" scale="85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>
    <tabColor rgb="FFFF0000"/>
  </sheetPr>
  <dimension ref="A1:R25"/>
  <sheetViews>
    <sheetView view="pageBreakPreview" zoomScaleSheetLayoutView="100" workbookViewId="0">
      <selection activeCell="M17" sqref="M17:M20"/>
    </sheetView>
  </sheetViews>
  <sheetFormatPr defaultRowHeight="12.75"/>
  <cols>
    <col min="1" max="1" width="7.5703125" style="3" customWidth="1"/>
    <col min="2" max="2" width="16.7109375" style="3" customWidth="1"/>
    <col min="3" max="3" width="15.14062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10.5703125" style="3" customWidth="1"/>
    <col min="10" max="10" width="13.7109375" style="3" customWidth="1"/>
    <col min="11" max="12" width="13" style="3" customWidth="1"/>
    <col min="13" max="13" width="13.140625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2" customFormat="1" ht="15.75">
      <c r="A1" s="25" t="s">
        <v>61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8" s="1" customFormat="1" ht="15.75">
      <c r="A2" s="25" t="s">
        <v>98</v>
      </c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8" s="1" customFormat="1" ht="15.75">
      <c r="A3" s="25"/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5" spans="1:18">
      <c r="K5" s="26" t="s">
        <v>62</v>
      </c>
      <c r="L5" s="26"/>
      <c r="M5" s="26"/>
      <c r="R5" s="4"/>
    </row>
    <row r="6" spans="1:18" s="5" customFormat="1" ht="13.5" customHeight="1">
      <c r="A6" s="27" t="s">
        <v>76</v>
      </c>
      <c r="B6" s="27" t="s">
        <v>75</v>
      </c>
      <c r="C6" s="27" t="s">
        <v>65</v>
      </c>
      <c r="D6" s="28" t="s">
        <v>64</v>
      </c>
      <c r="E6" s="28"/>
      <c r="F6" s="28"/>
      <c r="G6" s="27" t="s">
        <v>69</v>
      </c>
      <c r="H6" s="28" t="s">
        <v>63</v>
      </c>
      <c r="I6" s="28"/>
      <c r="J6" s="28"/>
      <c r="K6" s="28"/>
      <c r="L6" s="28"/>
      <c r="M6" s="28"/>
    </row>
    <row r="7" spans="1:18" s="5" customFormat="1" ht="25.5" customHeight="1">
      <c r="A7" s="27"/>
      <c r="B7" s="27"/>
      <c r="C7" s="27"/>
      <c r="D7" s="27" t="s">
        <v>66</v>
      </c>
      <c r="E7" s="27" t="s">
        <v>67</v>
      </c>
      <c r="F7" s="27" t="s">
        <v>68</v>
      </c>
      <c r="G7" s="27"/>
      <c r="H7" s="27" t="s">
        <v>70</v>
      </c>
      <c r="I7" s="27" t="s">
        <v>71</v>
      </c>
      <c r="J7" s="27" t="s">
        <v>72</v>
      </c>
      <c r="K7" s="27" t="s">
        <v>73</v>
      </c>
      <c r="L7" s="27" t="s">
        <v>74</v>
      </c>
      <c r="M7" s="27" t="s">
        <v>105</v>
      </c>
    </row>
    <row r="8" spans="1:18" s="5" customFormat="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8" s="5" customFormat="1" ht="49.5" customHeight="1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8" ht="38.25">
      <c r="A10" s="17">
        <v>2009</v>
      </c>
      <c r="B10" s="16" t="s">
        <v>79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 t="s">
        <v>80</v>
      </c>
      <c r="H10" s="12">
        <f t="shared" ref="H10:H19" si="1">D10</f>
        <v>60167980</v>
      </c>
      <c r="I10" s="12">
        <f t="shared" ref="I10:I18" si="2">H10*0.1</f>
        <v>6016798</v>
      </c>
      <c r="J10" s="12">
        <f t="shared" ref="J10:J19" si="3">H10-I10</f>
        <v>54151182</v>
      </c>
      <c r="K10" s="12">
        <f>J10</f>
        <v>54151182</v>
      </c>
      <c r="L10" s="12">
        <f>H10/35708</f>
        <v>1685</v>
      </c>
      <c r="M10" s="11"/>
      <c r="N10" s="24"/>
    </row>
    <row r="11" spans="1:18" ht="25.5">
      <c r="A11" s="17">
        <v>2010</v>
      </c>
      <c r="B11" s="16" t="s">
        <v>81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 t="s">
        <v>82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ref="L11:L15" si="4">H11/35708</f>
        <v>4974</v>
      </c>
      <c r="M11" s="11"/>
      <c r="N11" s="24"/>
    </row>
    <row r="12" spans="1:18" ht="25.5">
      <c r="A12" s="17">
        <v>2011</v>
      </c>
      <c r="B12" s="16" t="s">
        <v>83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 t="s">
        <v>84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  <c r="N12" s="24"/>
    </row>
    <row r="13" spans="1:18" ht="25.5">
      <c r="A13" s="17">
        <v>2012</v>
      </c>
      <c r="B13" s="16" t="s">
        <v>85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 t="s">
        <v>86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  <c r="N13" s="24"/>
    </row>
    <row r="14" spans="1:18" ht="25.5">
      <c r="A14" s="17">
        <v>2013</v>
      </c>
      <c r="B14" s="16" t="s">
        <v>87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 t="s">
        <v>88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2">
        <f t="shared" si="4"/>
        <v>4000</v>
      </c>
      <c r="M14" s="11"/>
      <c r="N14" s="24"/>
    </row>
    <row r="15" spans="1:18" ht="25.5">
      <c r="A15" s="17">
        <v>2014</v>
      </c>
      <c r="B15" s="16" t="s">
        <v>89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 t="s">
        <v>90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2">
        <f t="shared" si="4"/>
        <v>0</v>
      </c>
      <c r="M15" s="11"/>
      <c r="N15" s="24"/>
    </row>
    <row r="16" spans="1:18" ht="25.5">
      <c r="A16" s="17">
        <v>2015</v>
      </c>
      <c r="B16" s="16" t="s">
        <v>91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 t="s">
        <v>92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2">
        <f>H16/357080</f>
        <v>3500</v>
      </c>
      <c r="M16" s="12"/>
      <c r="N16" s="24"/>
    </row>
    <row r="17" spans="1:14" ht="25.5">
      <c r="A17" s="17">
        <v>2016</v>
      </c>
      <c r="B17" s="16" t="s">
        <v>93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94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 t="shared" ref="K17:K18" si="5">J17</f>
        <v>1992506400</v>
      </c>
      <c r="L17" s="12">
        <f>H17/1428320</f>
        <v>1550</v>
      </c>
      <c r="M17" s="12">
        <v>36932200</v>
      </c>
      <c r="N17" s="24">
        <f>L17/3350%</f>
        <v>46.268656716417908</v>
      </c>
    </row>
    <row r="18" spans="1:14" ht="25.5">
      <c r="A18" s="17">
        <v>2017</v>
      </c>
      <c r="B18" s="16" t="s">
        <v>95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96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 t="shared" si="5"/>
        <v>2378152800</v>
      </c>
      <c r="L18" s="12">
        <f>H18/1428320</f>
        <v>1850</v>
      </c>
      <c r="M18" s="20">
        <v>47172600</v>
      </c>
      <c r="N18" s="24">
        <f t="shared" ref="N18:N19" si="6">L18/3350%</f>
        <v>55.223880597014926</v>
      </c>
    </row>
    <row r="19" spans="1:14" ht="25.5">
      <c r="A19" s="17">
        <v>2018</v>
      </c>
      <c r="B19" s="16" t="s">
        <v>97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100</v>
      </c>
      <c r="H19" s="12">
        <f t="shared" si="1"/>
        <v>4399225600</v>
      </c>
      <c r="I19" s="12">
        <v>216909693</v>
      </c>
      <c r="J19" s="12">
        <f t="shared" si="3"/>
        <v>4182315907</v>
      </c>
      <c r="K19" s="12">
        <f>J19</f>
        <v>4182315907</v>
      </c>
      <c r="L19" s="12">
        <f>H19/(1428320*2)</f>
        <v>1540</v>
      </c>
      <c r="M19" s="12"/>
      <c r="N19" s="24">
        <f t="shared" si="6"/>
        <v>45.970149253731343</v>
      </c>
    </row>
    <row r="20" spans="1:14" s="7" customFormat="1" ht="15.75">
      <c r="A20" s="21"/>
      <c r="B20" s="22" t="s">
        <v>104</v>
      </c>
      <c r="C20" s="21"/>
      <c r="D20" s="21"/>
      <c r="E20" s="21"/>
      <c r="F20" s="21"/>
      <c r="G20" s="21"/>
      <c r="H20" s="21"/>
      <c r="I20" s="21"/>
      <c r="J20" s="21"/>
      <c r="K20" s="21"/>
      <c r="L20" s="21"/>
      <c r="M20" s="23">
        <f>M16+M17+M18</f>
        <v>84104800</v>
      </c>
    </row>
    <row r="21" spans="1:14" s="7" customFormat="1" ht="15" customHeight="1">
      <c r="B21" s="6"/>
      <c r="I21" s="30"/>
      <c r="J21" s="30"/>
    </row>
    <row r="22" spans="1:14" s="7" customFormat="1" ht="15.75">
      <c r="B22" s="10"/>
    </row>
    <row r="23" spans="1:14" s="7" customFormat="1" ht="15.75" customHeight="1">
      <c r="B23" s="6"/>
      <c r="I23" s="30"/>
      <c r="J23" s="30"/>
    </row>
    <row r="24" spans="1:14" s="9" customFormat="1"/>
    <row r="25" spans="1:14" s="9" customFormat="1" ht="15.75">
      <c r="B25" s="6"/>
      <c r="C25" s="6"/>
      <c r="D25" s="6"/>
      <c r="I25" s="30"/>
      <c r="J25" s="30"/>
    </row>
  </sheetData>
  <mergeCells count="22">
    <mergeCell ref="A2:M2"/>
    <mergeCell ref="A3:M3"/>
    <mergeCell ref="A1:M1"/>
    <mergeCell ref="K5:M5"/>
    <mergeCell ref="A6:A9"/>
    <mergeCell ref="B6:B9"/>
    <mergeCell ref="C6:C9"/>
    <mergeCell ref="D6:F6"/>
    <mergeCell ref="G6:G9"/>
    <mergeCell ref="H6:M6"/>
    <mergeCell ref="K7:K9"/>
    <mergeCell ref="L7:L9"/>
    <mergeCell ref="M7:M9"/>
    <mergeCell ref="I25:J25"/>
    <mergeCell ref="D7:D9"/>
    <mergeCell ref="E7:E9"/>
    <mergeCell ref="F7:F9"/>
    <mergeCell ref="H7:H9"/>
    <mergeCell ref="I7:I9"/>
    <mergeCell ref="J7:J9"/>
    <mergeCell ref="I21:J21"/>
    <mergeCell ref="I23:J23"/>
  </mergeCells>
  <pageMargins left="0.39370078740157483" right="0.19685039370078741" top="0.74803149606299213" bottom="0.98425196850393704" header="0.51181102362204722" footer="0.51181102362204722"/>
  <pageSetup paperSize="9" scale="85" orientation="landscape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>
  <sheetPr>
    <tabColor rgb="FFFF0000"/>
  </sheetPr>
  <dimension ref="A1:R25"/>
  <sheetViews>
    <sheetView view="pageBreakPreview" topLeftCell="A4" zoomScale="60" zoomScaleNormal="100" workbookViewId="0">
      <selection activeCell="J24" sqref="J24"/>
    </sheetView>
  </sheetViews>
  <sheetFormatPr defaultRowHeight="12.75"/>
  <cols>
    <col min="1" max="1" width="7.5703125" style="3" customWidth="1"/>
    <col min="2" max="2" width="16.7109375" style="3" customWidth="1"/>
    <col min="3" max="3" width="13.7109375" style="3" customWidth="1"/>
    <col min="4" max="4" width="13.42578125" style="3" customWidth="1"/>
    <col min="5" max="5" width="13.5703125" style="3" customWidth="1"/>
    <col min="6" max="6" width="13.42578125" style="3" customWidth="1"/>
    <col min="7" max="7" width="12.28515625" style="3" customWidth="1"/>
    <col min="8" max="8" width="13.7109375" style="3" customWidth="1"/>
    <col min="9" max="9" width="9.5703125" style="3" customWidth="1"/>
    <col min="10" max="10" width="13.7109375" style="3" customWidth="1"/>
    <col min="11" max="12" width="13" style="3" customWidth="1"/>
    <col min="13" max="13" width="11" style="3" customWidth="1"/>
    <col min="14" max="14" width="9.140625" style="3"/>
    <col min="15" max="15" width="8.42578125" style="3" customWidth="1"/>
    <col min="16" max="16" width="11.7109375" style="3" customWidth="1"/>
    <col min="17" max="17" width="9.140625" style="3"/>
    <col min="18" max="18" width="6.85546875" style="3" customWidth="1"/>
    <col min="19" max="19" width="9.28515625" style="3" customWidth="1"/>
    <col min="20" max="16384" width="9.140625" style="3"/>
  </cols>
  <sheetData>
    <row r="1" spans="1:18" s="1" customFormat="1" ht="15.75">
      <c r="A1" s="25" t="s">
        <v>77</v>
      </c>
      <c r="B1" s="25"/>
      <c r="C1" s="25"/>
      <c r="D1" s="25"/>
      <c r="E1" s="25"/>
      <c r="F1" s="25"/>
      <c r="G1" s="25"/>
      <c r="H1" s="25"/>
      <c r="I1" s="25"/>
      <c r="J1" s="25"/>
      <c r="K1" s="25"/>
      <c r="L1" s="25"/>
      <c r="M1" s="25"/>
    </row>
    <row r="2" spans="1:18" s="1" customFormat="1" ht="15.75">
      <c r="A2" s="25"/>
      <c r="B2" s="25"/>
      <c r="C2" s="25"/>
      <c r="D2" s="25"/>
      <c r="E2" s="25"/>
      <c r="F2" s="25"/>
      <c r="G2" s="25"/>
      <c r="H2" s="25"/>
      <c r="I2" s="25"/>
      <c r="J2" s="25"/>
      <c r="K2" s="25"/>
      <c r="L2" s="25"/>
      <c r="M2" s="25"/>
    </row>
    <row r="3" spans="1:18" s="2" customFormat="1" ht="15.75">
      <c r="A3" s="25" t="s">
        <v>60</v>
      </c>
      <c r="B3" s="25"/>
      <c r="C3" s="25"/>
      <c r="D3" s="25"/>
      <c r="E3" s="25"/>
      <c r="F3" s="25"/>
      <c r="G3" s="25"/>
      <c r="H3" s="25"/>
      <c r="I3" s="25"/>
      <c r="J3" s="25"/>
      <c r="K3" s="25"/>
      <c r="L3" s="25"/>
      <c r="M3" s="25"/>
    </row>
    <row r="5" spans="1:18">
      <c r="K5" s="26" t="s">
        <v>59</v>
      </c>
      <c r="L5" s="26"/>
      <c r="M5" s="26"/>
      <c r="R5" s="4"/>
    </row>
    <row r="6" spans="1:18" s="5" customFormat="1" ht="13.5" customHeight="1">
      <c r="A6" s="27" t="s">
        <v>58</v>
      </c>
      <c r="B6" s="27" t="s">
        <v>57</v>
      </c>
      <c r="C6" s="27" t="s">
        <v>56</v>
      </c>
      <c r="D6" s="28" t="s">
        <v>55</v>
      </c>
      <c r="E6" s="28"/>
      <c r="F6" s="28"/>
      <c r="G6" s="27" t="s">
        <v>54</v>
      </c>
      <c r="H6" s="28" t="s">
        <v>53</v>
      </c>
      <c r="I6" s="28"/>
      <c r="J6" s="28"/>
      <c r="K6" s="28"/>
      <c r="L6" s="28"/>
      <c r="M6" s="28"/>
    </row>
    <row r="7" spans="1:18" s="5" customFormat="1" ht="25.5" customHeight="1">
      <c r="A7" s="27"/>
      <c r="B7" s="27"/>
      <c r="C7" s="27"/>
      <c r="D7" s="27" t="s">
        <v>52</v>
      </c>
      <c r="E7" s="27" t="s">
        <v>51</v>
      </c>
      <c r="F7" s="27" t="s">
        <v>50</v>
      </c>
      <c r="G7" s="27"/>
      <c r="H7" s="27" t="s">
        <v>49</v>
      </c>
      <c r="I7" s="27" t="s">
        <v>48</v>
      </c>
      <c r="J7" s="27" t="s">
        <v>47</v>
      </c>
      <c r="K7" s="27" t="s">
        <v>46</v>
      </c>
      <c r="L7" s="27" t="s">
        <v>45</v>
      </c>
      <c r="M7" s="27" t="s">
        <v>44</v>
      </c>
    </row>
    <row r="8" spans="1:18" s="5" customFormat="1">
      <c r="A8" s="27"/>
      <c r="B8" s="27"/>
      <c r="C8" s="27"/>
      <c r="D8" s="27"/>
      <c r="E8" s="27"/>
      <c r="F8" s="27"/>
      <c r="G8" s="27"/>
      <c r="H8" s="27"/>
      <c r="I8" s="27"/>
      <c r="J8" s="27"/>
      <c r="K8" s="27"/>
      <c r="L8" s="27"/>
      <c r="M8" s="27"/>
    </row>
    <row r="9" spans="1:18" s="5" customFormat="1" ht="49.5" customHeight="1">
      <c r="A9" s="27"/>
      <c r="B9" s="27"/>
      <c r="C9" s="27"/>
      <c r="D9" s="27"/>
      <c r="E9" s="27"/>
      <c r="F9" s="27"/>
      <c r="G9" s="27"/>
      <c r="H9" s="27"/>
      <c r="I9" s="27"/>
      <c r="J9" s="27"/>
      <c r="K9" s="27"/>
      <c r="L9" s="27"/>
      <c r="M9" s="27"/>
    </row>
    <row r="10" spans="1:18" ht="25.5">
      <c r="A10" s="17">
        <v>2009</v>
      </c>
      <c r="B10" s="16" t="s">
        <v>43</v>
      </c>
      <c r="C10" s="15">
        <f t="shared" ref="C10:C16" si="0">D10+E10+F10</f>
        <v>427323487.39999998</v>
      </c>
      <c r="D10" s="18">
        <v>60167980</v>
      </c>
      <c r="E10" s="18">
        <v>80906970</v>
      </c>
      <c r="F10" s="18">
        <v>286248537.39999998</v>
      </c>
      <c r="G10" s="13">
        <v>40365</v>
      </c>
      <c r="H10" s="12">
        <f t="shared" ref="H10:H18" si="1">D10</f>
        <v>60167980</v>
      </c>
      <c r="I10" s="12">
        <f t="shared" ref="I10:I18" si="2">H10*0.1</f>
        <v>6016798</v>
      </c>
      <c r="J10" s="12">
        <f t="shared" ref="J10:J18" si="3">H10-I10</f>
        <v>54151182</v>
      </c>
      <c r="K10" s="12">
        <f>J10</f>
        <v>54151182</v>
      </c>
      <c r="L10" s="12">
        <f t="shared" ref="L10:L15" si="4">H10/35708</f>
        <v>1685</v>
      </c>
      <c r="M10" s="11"/>
    </row>
    <row r="11" spans="1:18" ht="25.5">
      <c r="A11" s="17">
        <v>2010</v>
      </c>
      <c r="B11" s="16" t="s">
        <v>42</v>
      </c>
      <c r="C11" s="15">
        <f t="shared" si="0"/>
        <v>443926463.53999996</v>
      </c>
      <c r="D11" s="14">
        <v>177611592</v>
      </c>
      <c r="E11" s="14"/>
      <c r="F11" s="18">
        <v>266314871.53999999</v>
      </c>
      <c r="G11" s="13">
        <v>40690</v>
      </c>
      <c r="H11" s="12">
        <f t="shared" si="1"/>
        <v>177611592</v>
      </c>
      <c r="I11" s="12">
        <f t="shared" si="2"/>
        <v>17761159.199999999</v>
      </c>
      <c r="J11" s="12">
        <f t="shared" si="3"/>
        <v>159850432.80000001</v>
      </c>
      <c r="K11" s="12">
        <f>J11</f>
        <v>159850432.80000001</v>
      </c>
      <c r="L11" s="12">
        <f t="shared" si="4"/>
        <v>4974</v>
      </c>
      <c r="M11" s="11"/>
    </row>
    <row r="12" spans="1:18" ht="25.5">
      <c r="A12" s="17">
        <v>2011</v>
      </c>
      <c r="B12" s="16" t="s">
        <v>41</v>
      </c>
      <c r="C12" s="15">
        <f t="shared" si="0"/>
        <v>532418526.55000001</v>
      </c>
      <c r="D12" s="18">
        <v>106484826.8</v>
      </c>
      <c r="E12" s="18"/>
      <c r="F12" s="18">
        <v>425933699.75</v>
      </c>
      <c r="G12" s="13">
        <v>41807</v>
      </c>
      <c r="H12" s="12">
        <f t="shared" si="1"/>
        <v>106484826.8</v>
      </c>
      <c r="I12" s="12">
        <f t="shared" si="2"/>
        <v>10648482.68</v>
      </c>
      <c r="J12" s="12">
        <f t="shared" si="3"/>
        <v>95836344.120000005</v>
      </c>
      <c r="K12" s="12">
        <f>J12</f>
        <v>95836344.120000005</v>
      </c>
      <c r="L12" s="12">
        <f t="shared" si="4"/>
        <v>2982.1</v>
      </c>
      <c r="M12" s="11"/>
    </row>
    <row r="13" spans="1:18" ht="25.5">
      <c r="A13" s="17">
        <v>2012</v>
      </c>
      <c r="B13" s="16" t="s">
        <v>40</v>
      </c>
      <c r="C13" s="15">
        <f t="shared" si="0"/>
        <v>910493247.57999992</v>
      </c>
      <c r="D13" s="18">
        <v>145688640</v>
      </c>
      <c r="E13" s="18">
        <v>60096564</v>
      </c>
      <c r="F13" s="18">
        <f>304064283.58+400643760</f>
        <v>704708043.57999992</v>
      </c>
      <c r="G13" s="13">
        <v>41398</v>
      </c>
      <c r="H13" s="12">
        <f t="shared" si="1"/>
        <v>145688640</v>
      </c>
      <c r="I13" s="12">
        <f t="shared" si="2"/>
        <v>14568864</v>
      </c>
      <c r="J13" s="12">
        <f t="shared" si="3"/>
        <v>131119776</v>
      </c>
      <c r="K13" s="12">
        <f>J13</f>
        <v>131119776</v>
      </c>
      <c r="L13" s="12">
        <f t="shared" si="4"/>
        <v>4080</v>
      </c>
      <c r="M13" s="11"/>
    </row>
    <row r="14" spans="1:18" ht="25.5">
      <c r="A14" s="17">
        <v>2013</v>
      </c>
      <c r="B14" s="16" t="s">
        <v>39</v>
      </c>
      <c r="C14" s="15">
        <f t="shared" si="0"/>
        <v>961444930.25999999</v>
      </c>
      <c r="D14" s="14">
        <v>142832000</v>
      </c>
      <c r="E14" s="14">
        <v>21585486</v>
      </c>
      <c r="F14" s="14">
        <f>143903240+653124204.26</f>
        <v>797027444.25999999</v>
      </c>
      <c r="G14" s="13">
        <v>41794</v>
      </c>
      <c r="H14" s="12">
        <f t="shared" si="1"/>
        <v>142832000</v>
      </c>
      <c r="I14" s="12">
        <f t="shared" si="2"/>
        <v>14283200</v>
      </c>
      <c r="J14" s="12">
        <f t="shared" si="3"/>
        <v>128548800</v>
      </c>
      <c r="K14" s="12">
        <f>J14</f>
        <v>128548800</v>
      </c>
      <c r="L14" s="19">
        <f t="shared" si="4"/>
        <v>4000</v>
      </c>
      <c r="M14" s="11"/>
    </row>
    <row r="15" spans="1:18" ht="25.5">
      <c r="A15" s="17">
        <v>2014</v>
      </c>
      <c r="B15" s="16" t="s">
        <v>38</v>
      </c>
      <c r="C15" s="15">
        <f t="shared" si="0"/>
        <v>1365538878.9200001</v>
      </c>
      <c r="D15" s="14">
        <v>0</v>
      </c>
      <c r="E15" s="14">
        <v>7498680</v>
      </c>
      <c r="F15" s="14">
        <f>49991200+1308048998.92</f>
        <v>1358040198.9200001</v>
      </c>
      <c r="G15" s="13">
        <v>42111</v>
      </c>
      <c r="H15" s="12">
        <f t="shared" si="1"/>
        <v>0</v>
      </c>
      <c r="I15" s="12">
        <f t="shared" si="2"/>
        <v>0</v>
      </c>
      <c r="J15" s="12">
        <f t="shared" si="3"/>
        <v>0</v>
      </c>
      <c r="K15" s="12">
        <v>0</v>
      </c>
      <c r="L15" s="19">
        <f t="shared" si="4"/>
        <v>0</v>
      </c>
      <c r="M15" s="11"/>
    </row>
    <row r="16" spans="1:18" ht="25.5">
      <c r="A16" s="17">
        <v>2015</v>
      </c>
      <c r="B16" s="16" t="s">
        <v>37</v>
      </c>
      <c r="C16" s="15">
        <f t="shared" si="0"/>
        <v>3193806448.3400002</v>
      </c>
      <c r="D16" s="14">
        <v>1249780000</v>
      </c>
      <c r="E16" s="14">
        <v>271473548.33999997</v>
      </c>
      <c r="F16" s="14">
        <v>1672552900</v>
      </c>
      <c r="G16" s="13">
        <v>42543</v>
      </c>
      <c r="H16" s="12">
        <f t="shared" si="1"/>
        <v>1249780000</v>
      </c>
      <c r="I16" s="12">
        <f t="shared" si="2"/>
        <v>124978000</v>
      </c>
      <c r="J16" s="12">
        <f t="shared" si="3"/>
        <v>1124802000</v>
      </c>
      <c r="K16" s="12">
        <f>J16</f>
        <v>1124802000</v>
      </c>
      <c r="L16" s="19">
        <f>H16/357080</f>
        <v>3500</v>
      </c>
      <c r="M16" s="12"/>
    </row>
    <row r="17" spans="1:13" ht="25.5">
      <c r="A17" s="17">
        <v>2016</v>
      </c>
      <c r="B17" s="16" t="s">
        <v>36</v>
      </c>
      <c r="C17" s="15">
        <v>4428199090.1700001</v>
      </c>
      <c r="D17" s="14">
        <v>2213896000</v>
      </c>
      <c r="E17" s="14"/>
      <c r="F17" s="14">
        <v>2214303090.1700001</v>
      </c>
      <c r="G17" s="13" t="s">
        <v>99</v>
      </c>
      <c r="H17" s="12">
        <f t="shared" si="1"/>
        <v>2213896000</v>
      </c>
      <c r="I17" s="12">
        <f t="shared" si="2"/>
        <v>221389600</v>
      </c>
      <c r="J17" s="12">
        <f t="shared" si="3"/>
        <v>1992506400</v>
      </c>
      <c r="K17" s="12">
        <f>J17</f>
        <v>1992506400</v>
      </c>
      <c r="L17" s="19">
        <f>H17/1428320</f>
        <v>1550</v>
      </c>
      <c r="M17" s="12">
        <v>36932200</v>
      </c>
    </row>
    <row r="18" spans="1:13" ht="25.5">
      <c r="A18" s="17">
        <v>2017</v>
      </c>
      <c r="B18" s="16" t="s">
        <v>35</v>
      </c>
      <c r="C18" s="15">
        <v>6498955745.3000002</v>
      </c>
      <c r="D18" s="14">
        <v>2642392000</v>
      </c>
      <c r="E18" s="14">
        <v>717730800</v>
      </c>
      <c r="F18" s="14">
        <f>C18-D18-E18</f>
        <v>3138832945.3000002</v>
      </c>
      <c r="G18" s="13" t="s">
        <v>100</v>
      </c>
      <c r="H18" s="12">
        <f t="shared" si="1"/>
        <v>2642392000</v>
      </c>
      <c r="I18" s="12">
        <f t="shared" si="2"/>
        <v>264239200</v>
      </c>
      <c r="J18" s="12">
        <f t="shared" si="3"/>
        <v>2378152800</v>
      </c>
      <c r="K18" s="12">
        <f>J18</f>
        <v>2378152800</v>
      </c>
      <c r="L18" s="12">
        <f>H18/1428320</f>
        <v>1850</v>
      </c>
      <c r="M18" s="20">
        <v>47172600</v>
      </c>
    </row>
    <row r="19" spans="1:13" ht="25.5">
      <c r="A19" s="17">
        <v>2018</v>
      </c>
      <c r="B19" s="16" t="s">
        <v>78</v>
      </c>
      <c r="C19" s="15">
        <v>8772999217.8299999</v>
      </c>
      <c r="D19" s="14">
        <v>4399225600</v>
      </c>
      <c r="E19" s="14"/>
      <c r="F19" s="14">
        <f>C19-D19-E19</f>
        <v>4373773617.8299999</v>
      </c>
      <c r="G19" s="13" t="s">
        <v>100</v>
      </c>
      <c r="H19" s="12">
        <f t="shared" ref="H19" si="5">D19</f>
        <v>4399225600</v>
      </c>
      <c r="I19" s="12">
        <v>216909693</v>
      </c>
      <c r="J19" s="12">
        <f t="shared" ref="J19" si="6">H19-I19</f>
        <v>4182315907</v>
      </c>
      <c r="K19" s="12">
        <f>J19</f>
        <v>4182315907</v>
      </c>
      <c r="L19" s="12">
        <f>H19/(1428320*2)</f>
        <v>1540</v>
      </c>
      <c r="M19" s="12"/>
    </row>
    <row r="20" spans="1:13" s="7" customFormat="1" ht="15.75">
      <c r="B20" s="6"/>
      <c r="M20" s="23">
        <f>M16+M17+M18</f>
        <v>84104800</v>
      </c>
    </row>
    <row r="21" spans="1:13" s="7" customFormat="1" ht="15" customHeight="1">
      <c r="B21" s="6"/>
      <c r="I21" s="30"/>
      <c r="J21" s="30"/>
    </row>
    <row r="22" spans="1:13" s="7" customFormat="1" ht="15.75">
      <c r="B22" s="10"/>
    </row>
    <row r="23" spans="1:13" s="7" customFormat="1" ht="15.75" customHeight="1">
      <c r="B23" s="6"/>
      <c r="I23" s="30"/>
      <c r="J23" s="30"/>
    </row>
    <row r="24" spans="1:13" s="9" customFormat="1"/>
    <row r="25" spans="1:13" s="9" customFormat="1" ht="15.75">
      <c r="B25" s="6"/>
      <c r="C25" s="6"/>
      <c r="D25" s="6"/>
      <c r="I25" s="30"/>
      <c r="J25" s="30"/>
    </row>
  </sheetData>
  <mergeCells count="22">
    <mergeCell ref="A1:M1"/>
    <mergeCell ref="A2:M2"/>
    <mergeCell ref="A3:M3"/>
    <mergeCell ref="K5:M5"/>
    <mergeCell ref="A6:A9"/>
    <mergeCell ref="B6:B9"/>
    <mergeCell ref="C6:C9"/>
    <mergeCell ref="D6:F6"/>
    <mergeCell ref="G6:G9"/>
    <mergeCell ref="H6:M6"/>
    <mergeCell ref="D7:D9"/>
    <mergeCell ref="E7:E9"/>
    <mergeCell ref="F7:F9"/>
    <mergeCell ref="H7:H9"/>
    <mergeCell ref="I7:I9"/>
    <mergeCell ref="M7:M9"/>
    <mergeCell ref="I21:J21"/>
    <mergeCell ref="I23:J23"/>
    <mergeCell ref="I25:J25"/>
    <mergeCell ref="L7:L9"/>
    <mergeCell ref="J7:J9"/>
    <mergeCell ref="K7:K9"/>
  </mergeCells>
  <pageMargins left="0.39370078740157483" right="0.19685039370078741" top="0.74803149606299213" bottom="0.98425196850393704" header="0.51181102362204722" footer="0.51181102362204722"/>
  <pageSetup paperSize="9" scale="87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3</vt:i4>
      </vt:variant>
      <vt:variant>
        <vt:lpstr>Именованные диапазоны</vt:lpstr>
      </vt:variant>
      <vt:variant>
        <vt:i4>1</vt:i4>
      </vt:variant>
    </vt:vector>
  </HeadingPairs>
  <TitlesOfParts>
    <vt:vector size="4" baseType="lpstr">
      <vt:lpstr>узб</vt:lpstr>
      <vt:lpstr>рус</vt:lpstr>
      <vt:lpstr>анг</vt:lpstr>
      <vt:lpstr>рус!Область_печати</vt:lpstr>
    </vt:vector>
  </TitlesOfParts>
  <Company>Reanimator Extreme Edition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Пользователь</cp:lastModifiedBy>
  <cp:lastPrinted>2020-02-19T06:27:00Z</cp:lastPrinted>
  <dcterms:created xsi:type="dcterms:W3CDTF">2016-08-29T14:27:48Z</dcterms:created>
  <dcterms:modified xsi:type="dcterms:W3CDTF">2020-02-24T05:12:13Z</dcterms:modified>
</cp:coreProperties>
</file>