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35" windowHeight="8130" activeTab="2"/>
  </bookViews>
  <sheets>
    <sheet name="узб" sheetId="1" r:id="rId1"/>
    <sheet name="рус" sheetId="3" r:id="rId2"/>
    <sheet name="анг" sheetId="2" r:id="rId3"/>
  </sheets>
  <definedNames>
    <definedName name="Print_Area" localSheetId="2">анг!$A$1:$M$24</definedName>
    <definedName name="Print_Area" localSheetId="1">рус!$A$1:$M$23</definedName>
    <definedName name="Print_Area" localSheetId="0">узб!$A$1:$M$23</definedName>
    <definedName name="_xlnm.Print_Area" localSheetId="1">рус!$A$1:$M$24</definedName>
    <definedName name="_xlnm.Print_Area" localSheetId="0">узб!$A$1:$M$24</definedName>
  </definedNames>
  <calcPr calcId="125725"/>
</workbook>
</file>

<file path=xl/calcChain.xml><?xml version="1.0" encoding="utf-8"?>
<calcChain xmlns="http://schemas.openxmlformats.org/spreadsheetml/2006/main">
  <c r="M23" i="2"/>
  <c r="H22"/>
  <c r="J22" s="1"/>
  <c r="K22" s="1"/>
  <c r="F22"/>
  <c r="H21"/>
  <c r="J21" s="1"/>
  <c r="K21" s="1"/>
  <c r="F21"/>
  <c r="J20"/>
  <c r="K20" s="1"/>
  <c r="H20"/>
  <c r="F20"/>
  <c r="L19"/>
  <c r="K19"/>
  <c r="J19"/>
  <c r="H19"/>
  <c r="F19"/>
  <c r="M23" i="3"/>
  <c r="J22"/>
  <c r="K22" s="1"/>
  <c r="H22"/>
  <c r="F22"/>
  <c r="K21"/>
  <c r="J21"/>
  <c r="H21"/>
  <c r="F21"/>
  <c r="K20"/>
  <c r="J20"/>
  <c r="H20"/>
  <c r="F20"/>
  <c r="K19"/>
  <c r="J19"/>
  <c r="H19"/>
  <c r="L19" s="1"/>
  <c r="F19"/>
  <c r="N22"/>
  <c r="M23" i="1"/>
  <c r="K22"/>
  <c r="K21"/>
  <c r="H22"/>
  <c r="J22" s="1"/>
  <c r="F22"/>
  <c r="N20" i="3"/>
  <c r="N21"/>
  <c r="J21" i="1" l="1"/>
  <c r="H21"/>
  <c r="F21"/>
  <c r="H20"/>
  <c r="J20" s="1"/>
  <c r="K20" s="1"/>
  <c r="F20"/>
  <c r="N17" i="3"/>
  <c r="H19" i="1"/>
  <c r="J19" s="1"/>
  <c r="K19" s="1"/>
  <c r="F19"/>
  <c r="L19" l="1"/>
  <c r="N19" i="3" l="1"/>
  <c r="H18" l="1"/>
  <c r="I18" s="1"/>
  <c r="F18"/>
  <c r="H17"/>
  <c r="L17" s="1"/>
  <c r="H16"/>
  <c r="L16" s="1"/>
  <c r="C16"/>
  <c r="H15"/>
  <c r="I15" s="1"/>
  <c r="F15"/>
  <c r="C15" s="1"/>
  <c r="I14"/>
  <c r="J14" s="1"/>
  <c r="K14" s="1"/>
  <c r="H14"/>
  <c r="L14" s="1"/>
  <c r="F14"/>
  <c r="C14" s="1"/>
  <c r="H13"/>
  <c r="L13" s="1"/>
  <c r="F13"/>
  <c r="C13" s="1"/>
  <c r="H12"/>
  <c r="C12"/>
  <c r="H11"/>
  <c r="L11" s="1"/>
  <c r="C11"/>
  <c r="I10"/>
  <c r="H10"/>
  <c r="C10"/>
  <c r="I11" l="1"/>
  <c r="J11" s="1"/>
  <c r="K11" s="1"/>
  <c r="J10"/>
  <c r="K10" s="1"/>
  <c r="I12"/>
  <c r="J12" s="1"/>
  <c r="K12" s="1"/>
  <c r="I16"/>
  <c r="J16" s="1"/>
  <c r="K16" s="1"/>
  <c r="L18"/>
  <c r="L10"/>
  <c r="L12"/>
  <c r="I13"/>
  <c r="J13" s="1"/>
  <c r="K13" s="1"/>
  <c r="L15"/>
  <c r="I17"/>
  <c r="J17" s="1"/>
  <c r="K17" s="1"/>
  <c r="J18"/>
  <c r="K18" s="1"/>
  <c r="J15"/>
  <c r="N18" l="1"/>
  <c r="C10" i="2"/>
  <c r="H10"/>
  <c r="I10"/>
  <c r="C11"/>
  <c r="H11"/>
  <c r="I11" s="1"/>
  <c r="C12"/>
  <c r="H12"/>
  <c r="L12"/>
  <c r="C13"/>
  <c r="F13"/>
  <c r="H13"/>
  <c r="L13"/>
  <c r="F14"/>
  <c r="C14" s="1"/>
  <c r="H14"/>
  <c r="L14" s="1"/>
  <c r="C15"/>
  <c r="F15"/>
  <c r="H15"/>
  <c r="I15" s="1"/>
  <c r="J15" s="1"/>
  <c r="C16"/>
  <c r="H16"/>
  <c r="L16" s="1"/>
  <c r="I16"/>
  <c r="J16" s="1"/>
  <c r="K16" s="1"/>
  <c r="H17"/>
  <c r="L17" s="1"/>
  <c r="F18"/>
  <c r="H18"/>
  <c r="I18" s="1"/>
  <c r="J18" s="1"/>
  <c r="K18" s="1"/>
  <c r="L18"/>
  <c r="F18" i="1"/>
  <c r="L17"/>
  <c r="H17"/>
  <c r="H18"/>
  <c r="L18" s="1"/>
  <c r="F15"/>
  <c r="L15" i="2" l="1"/>
  <c r="I14"/>
  <c r="J14" s="1"/>
  <c r="K14" s="1"/>
  <c r="J11"/>
  <c r="K11" s="1"/>
  <c r="L11"/>
  <c r="J10"/>
  <c r="K10" s="1"/>
  <c r="L10"/>
  <c r="J17"/>
  <c r="K17" s="1"/>
  <c r="I17"/>
  <c r="I13"/>
  <c r="J13" s="1"/>
  <c r="K13" s="1"/>
  <c r="I12"/>
  <c r="J12" s="1"/>
  <c r="K12" s="1"/>
  <c r="I18" i="1"/>
  <c r="J18" s="1"/>
  <c r="K18" s="1"/>
  <c r="I17"/>
  <c r="J17" s="1"/>
  <c r="K17" s="1"/>
  <c r="H16"/>
  <c r="L16" s="1"/>
  <c r="C16"/>
  <c r="H15"/>
  <c r="L15" s="1"/>
  <c r="C15"/>
  <c r="H14"/>
  <c r="F14"/>
  <c r="C14" s="1"/>
  <c r="I13"/>
  <c r="H13"/>
  <c r="F13"/>
  <c r="C13" s="1"/>
  <c r="H12"/>
  <c r="C12"/>
  <c r="H11"/>
  <c r="L11" s="1"/>
  <c r="C11"/>
  <c r="H10"/>
  <c r="L10" s="1"/>
  <c r="C10"/>
  <c r="J13" l="1"/>
  <c r="K13" s="1"/>
  <c r="L13"/>
  <c r="I16"/>
  <c r="J16" s="1"/>
  <c r="K16" s="1"/>
  <c r="I14"/>
  <c r="J14" s="1"/>
  <c r="K14" s="1"/>
  <c r="L14"/>
  <c r="I12"/>
  <c r="J12" s="1"/>
  <c r="K12" s="1"/>
  <c r="L12"/>
  <c r="I10"/>
  <c r="J10" s="1"/>
  <c r="K10" s="1"/>
  <c r="I15"/>
  <c r="J15" s="1"/>
  <c r="I11"/>
  <c r="J11" s="1"/>
  <c r="K11" s="1"/>
</calcChain>
</file>

<file path=xl/sharedStrings.xml><?xml version="1.0" encoding="utf-8"?>
<sst xmlns="http://schemas.openxmlformats.org/spreadsheetml/2006/main" count="130" uniqueCount="122">
  <si>
    <t>соф фойдасини тақсимланиши ва дивидендлар тўланиши тўғрисида</t>
  </si>
  <si>
    <t>М А Ъ Л У М О Т</t>
  </si>
  <si>
    <t>(сўм ҳисобида)</t>
  </si>
  <si>
    <t xml:space="preserve">Йиллар </t>
  </si>
  <si>
    <t xml:space="preserve">Соф фойдани тақсимлаш бўйича қарор қабул қилинган орган     ва қарор қабул қилинган санаси </t>
  </si>
  <si>
    <t>Олинган соф фойдани миқдори</t>
  </si>
  <si>
    <t xml:space="preserve">Олинган соф фойдани тақсимоти </t>
  </si>
  <si>
    <t xml:space="preserve">Акциядорлар реестри ёпилган        сана </t>
  </si>
  <si>
    <t xml:space="preserve">Дивиденд тўланиши </t>
  </si>
  <si>
    <t>Дивиденд тўловига</t>
  </si>
  <si>
    <t>Захира фондига</t>
  </si>
  <si>
    <t>Бошқа фондларга</t>
  </si>
  <si>
    <t>Жами ҳисоблаган дивиденд миқдори</t>
  </si>
  <si>
    <t>Дивиденд солиги</t>
  </si>
  <si>
    <t>Тўланиши лозим бўлган дивиденд миқдори</t>
  </si>
  <si>
    <t>Тўланган дивиденд миқдори</t>
  </si>
  <si>
    <t>Навбатдан ташкари йигилиш 2010 йил 9 июль</t>
  </si>
  <si>
    <t>06.07.2010 йил</t>
  </si>
  <si>
    <t>Умумий йигилиш 2011 йил 31 май</t>
  </si>
  <si>
    <t>27.05.2011 йил</t>
  </si>
  <si>
    <t>Умумий йигилиш 2012 йил 21 июнь</t>
  </si>
  <si>
    <t>17.06.2014 йил</t>
  </si>
  <si>
    <t>Умумий йигилиш 2013 йил 4 июнь</t>
  </si>
  <si>
    <t>04.05.2013 йил</t>
  </si>
  <si>
    <t>Умумий йигилиш 2014 йил 10 июнь</t>
  </si>
  <si>
    <t>04.06.2014 йил</t>
  </si>
  <si>
    <t>Умумий йигилиш 2015 йил 23 апрель</t>
  </si>
  <si>
    <t>Умумий йигилиш 2016 йил 28 июнь</t>
  </si>
  <si>
    <t>22.06.2016 йил</t>
  </si>
  <si>
    <t>17.04.2015 йил</t>
  </si>
  <si>
    <t>Бир дона акцияга хисобланган дивиденд миқдори</t>
  </si>
  <si>
    <t>Умумий йигилиш 2017 йил 15 июнь</t>
  </si>
  <si>
    <t>Умумий йигилиш 2018 йил 15 май</t>
  </si>
  <si>
    <t>09.06.2017 йил</t>
  </si>
  <si>
    <t>08.05.2018 йил</t>
  </si>
  <si>
    <t>General meeting May 15, 2018</t>
  </si>
  <si>
    <t>General meeting June 15, 2017</t>
  </si>
  <si>
    <t xml:space="preserve">General meeting June 28, 2016 </t>
  </si>
  <si>
    <t xml:space="preserve">General meeting April 23, 2015 </t>
  </si>
  <si>
    <t xml:space="preserve">General meeting june 10,  2014 </t>
  </si>
  <si>
    <t xml:space="preserve">General meeting June 4,  2013 </t>
  </si>
  <si>
    <t xml:space="preserve">General meeting June 21, 2012 </t>
  </si>
  <si>
    <t xml:space="preserve">General meeting May 31,  2011 </t>
  </si>
  <si>
    <t xml:space="preserve">Extraordinary meeting June 9, 2010 </t>
  </si>
  <si>
    <t>Unpaid divedend at the end of the reprting year</t>
  </si>
  <si>
    <t>Divedend calculated per one share</t>
  </si>
  <si>
    <t>Amount of paid divedends</t>
  </si>
  <si>
    <t>Amount of divedends to be paid</t>
  </si>
  <si>
    <t>Tax on divedends</t>
  </si>
  <si>
    <t>Total amount of calculated divedends</t>
  </si>
  <si>
    <t>Other funds</t>
  </si>
  <si>
    <t>Reserve fund</t>
  </si>
  <si>
    <t>Divedend payment</t>
  </si>
  <si>
    <t>payment of divedends</t>
  </si>
  <si>
    <t>Date of closing of shareholders' register</t>
  </si>
  <si>
    <t xml:space="preserve">  received net profit distribution</t>
  </si>
  <si>
    <t>Amount of received net profit</t>
  </si>
  <si>
    <t xml:space="preserve">The body whick took decisdion on profit distribution and the date of decision </t>
  </si>
  <si>
    <t xml:space="preserve">Years </t>
  </si>
  <si>
    <t>INFORMATION</t>
  </si>
  <si>
    <t xml:space="preserve">ИНФОРМАЦИЯ </t>
  </si>
  <si>
    <t>(в сумах)</t>
  </si>
  <si>
    <t>Выплата дивидендов</t>
  </si>
  <si>
    <t>Распределение чистой прибыли</t>
  </si>
  <si>
    <t>Полученная чистая прибыль</t>
  </si>
  <si>
    <t>на дивиденды</t>
  </si>
  <si>
    <t>на Резервный фонд</t>
  </si>
  <si>
    <t>другие фонды</t>
  </si>
  <si>
    <t>Закрытие реестра</t>
  </si>
  <si>
    <t>Всего начисленных дивидендов</t>
  </si>
  <si>
    <t>налог на дивиденды</t>
  </si>
  <si>
    <t>Дивиденды на выплату</t>
  </si>
  <si>
    <t>Выплаченные дивиденды</t>
  </si>
  <si>
    <t>Дивиденд на одну акцию</t>
  </si>
  <si>
    <t>Орган принявшее решение и дата принятия решения</t>
  </si>
  <si>
    <t>Годы</t>
  </si>
  <si>
    <t>General meeting June 27, 2019</t>
  </si>
  <si>
    <t>Навбатдан ташкари йигилиш 2010 год 9 июль</t>
  </si>
  <si>
    <t>06.07.2010 год</t>
  </si>
  <si>
    <t>Общее собрание 2011 год 31 май</t>
  </si>
  <si>
    <t>27.05.2011 год</t>
  </si>
  <si>
    <t>Общее собрание 2012 год 21 июнь</t>
  </si>
  <si>
    <t>17.06.2014 год</t>
  </si>
  <si>
    <t>Общее собрание 2013 год 4 июнь</t>
  </si>
  <si>
    <t>04.05.2013 год</t>
  </si>
  <si>
    <t>Общее собрание 2014 год 10 июнь</t>
  </si>
  <si>
    <t>04.06.2014 год</t>
  </si>
  <si>
    <t>Общее собрание 2015 год 23 апрель</t>
  </si>
  <si>
    <t>17.04.2015 год</t>
  </si>
  <si>
    <t>Общее собрание 2016 год 28 июнь</t>
  </si>
  <si>
    <t>22.06.2016 год</t>
  </si>
  <si>
    <t>Общее собрание 2017 год 15 июнь</t>
  </si>
  <si>
    <t>09.06.2017 год</t>
  </si>
  <si>
    <t>Общее собрание 2018 год 15 май</t>
  </si>
  <si>
    <t>08.05.2018 год</t>
  </si>
  <si>
    <t>Общее собрание 2019 год 27 июня</t>
  </si>
  <si>
    <t xml:space="preserve"> 09.06.2017</t>
  </si>
  <si>
    <t xml:space="preserve"> 08.05.2018</t>
  </si>
  <si>
    <t>Умумий йигилиш 2019 йил 27 июнь</t>
  </si>
  <si>
    <t>ИТОГО</t>
  </si>
  <si>
    <t>Умумий йигилиш 2020 йил 26 июнь</t>
  </si>
  <si>
    <t>22.06.2019 йил</t>
  </si>
  <si>
    <t xml:space="preserve"> 22.06.2020 йил</t>
  </si>
  <si>
    <t>General meeting June 26, 2020</t>
  </si>
  <si>
    <t>Общее собрание 2020 год 26 июня</t>
  </si>
  <si>
    <t>Умумий йигилиш 2021 йил 25 июнь</t>
  </si>
  <si>
    <t xml:space="preserve"> 21.06.2021 йил</t>
  </si>
  <si>
    <t>ЖАМИ</t>
  </si>
  <si>
    <t>Общее собрание 2021 год 25 июня</t>
  </si>
  <si>
    <t>General meeting June 25, 2021</t>
  </si>
  <si>
    <t>(in UZS)</t>
  </si>
  <si>
    <t xml:space="preserve">  "BIOKIMYO" АЖ  томонидан 2009-2021 йиллар якуни бўйича олинган</t>
  </si>
  <si>
    <t>Умумий йигилиш 2022 йил 14 сентябрь</t>
  </si>
  <si>
    <t xml:space="preserve"> 08.09.2022 йил</t>
  </si>
  <si>
    <t>Общее собрание 2022 год 14 сентября</t>
  </si>
  <si>
    <t>General meeting Sentyabr 14, 2022</t>
  </si>
  <si>
    <t xml:space="preserve"> About the received net profit distribution and payment of divedends on the results of 2009-2021 by JSC "BIOKIMYO" </t>
  </si>
  <si>
    <t>2023 йил 1 январь холатига</t>
  </si>
  <si>
    <t>2023 йил 1 январь холатига талаб килиб олинмаган, жамиятга кайтарилган хамда тўланадиган дивиденд миқдори</t>
  </si>
  <si>
    <t>на 1 января 2023 года</t>
  </si>
  <si>
    <t>о распределении чистой прибыли и выплат дивидендов по итогам 2009-2021 годов по АО  "BIOKIMYO"</t>
  </si>
  <si>
    <t>Невостребованные  дивиденды и дивиденды к выплате на 1 января 2023 года</t>
  </si>
</sst>
</file>

<file path=xl/styles.xml><?xml version="1.0" encoding="utf-8"?>
<styleSheet xmlns="http://schemas.openxmlformats.org/spreadsheetml/2006/main">
  <numFmts count="5">
    <numFmt numFmtId="164" formatCode="_-* #,##0.00_р_._-;\-* #,##0.00_р_._-;_-* &quot;-&quot;??_р_._-;_-@_-"/>
    <numFmt numFmtId="165" formatCode="#,##0.0"/>
    <numFmt numFmtId="166" formatCode="dd/mm/yy;@"/>
    <numFmt numFmtId="167" formatCode="0.0"/>
    <numFmt numFmtId="168" formatCode="#,##0.0000"/>
  </numFmts>
  <fonts count="9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167" fontId="4" fillId="0" borderId="0" xfId="0" applyNumberFormat="1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27"/>
  <sheetViews>
    <sheetView view="pageBreakPreview" topLeftCell="A10" zoomScaleNormal="100" zoomScaleSheetLayoutView="100" workbookViewId="0">
      <selection activeCell="M19" sqref="M19:M22"/>
    </sheetView>
  </sheetViews>
  <sheetFormatPr defaultColWidth="9.140625" defaultRowHeight="12.75"/>
  <cols>
    <col min="1" max="1" width="7.5703125" style="3" customWidth="1"/>
    <col min="2" max="2" width="16.7109375" style="3" customWidth="1"/>
    <col min="3" max="3" width="17.28515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28515625" style="3" customWidth="1"/>
    <col min="10" max="10" width="13.7109375" style="3" customWidth="1"/>
    <col min="11" max="12" width="13" style="3" customWidth="1"/>
    <col min="13" max="13" width="15.1406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33" t="s">
        <v>111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8" s="1" customFormat="1" ht="15.7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8" s="2" customFormat="1" ht="15.7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8">
      <c r="B4" s="3" t="s">
        <v>117</v>
      </c>
    </row>
    <row r="5" spans="1:18">
      <c r="K5" s="34" t="s">
        <v>2</v>
      </c>
      <c r="L5" s="34"/>
      <c r="M5" s="34"/>
      <c r="R5" s="4"/>
    </row>
    <row r="6" spans="1:18" s="5" customFormat="1" ht="13.7" customHeight="1">
      <c r="A6" s="30" t="s">
        <v>3</v>
      </c>
      <c r="B6" s="30" t="s">
        <v>4</v>
      </c>
      <c r="C6" s="30" t="s">
        <v>5</v>
      </c>
      <c r="D6" s="35" t="s">
        <v>6</v>
      </c>
      <c r="E6" s="35"/>
      <c r="F6" s="35"/>
      <c r="G6" s="30" t="s">
        <v>7</v>
      </c>
      <c r="H6" s="35" t="s">
        <v>8</v>
      </c>
      <c r="I6" s="35"/>
      <c r="J6" s="35"/>
      <c r="K6" s="35"/>
      <c r="L6" s="35"/>
      <c r="M6" s="35"/>
    </row>
    <row r="7" spans="1:18" s="5" customFormat="1" ht="25.5" customHeight="1">
      <c r="A7" s="30"/>
      <c r="B7" s="30"/>
      <c r="C7" s="30"/>
      <c r="D7" s="30" t="s">
        <v>9</v>
      </c>
      <c r="E7" s="30" t="s">
        <v>10</v>
      </c>
      <c r="F7" s="30" t="s">
        <v>11</v>
      </c>
      <c r="G7" s="30"/>
      <c r="H7" s="30" t="s">
        <v>12</v>
      </c>
      <c r="I7" s="30" t="s">
        <v>13</v>
      </c>
      <c r="J7" s="30" t="s">
        <v>14</v>
      </c>
      <c r="K7" s="30" t="s">
        <v>15</v>
      </c>
      <c r="L7" s="30" t="s">
        <v>30</v>
      </c>
      <c r="M7" s="30" t="s">
        <v>118</v>
      </c>
    </row>
    <row r="8" spans="1:18" s="5" customForma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8" s="5" customFormat="1" ht="81.7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8" ht="38.25">
      <c r="A10" s="17">
        <v>2009</v>
      </c>
      <c r="B10" s="16" t="s">
        <v>16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17</v>
      </c>
      <c r="H10" s="12">
        <f t="shared" ref="H10:H16" si="1">D10</f>
        <v>60167980</v>
      </c>
      <c r="I10" s="12">
        <f t="shared" ref="I10:I16" si="2">H10*0.1</f>
        <v>6016798</v>
      </c>
      <c r="J10" s="12">
        <f t="shared" ref="J10:J16" si="3">H10-I10</f>
        <v>54151182</v>
      </c>
      <c r="K10" s="12">
        <f>J10</f>
        <v>54151182</v>
      </c>
      <c r="L10" s="12">
        <f>H10/35708</f>
        <v>1685</v>
      </c>
      <c r="M10" s="11"/>
    </row>
    <row r="11" spans="1:18" ht="25.5">
      <c r="A11" s="17">
        <v>2010</v>
      </c>
      <c r="B11" s="16" t="s">
        <v>18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19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</row>
    <row r="12" spans="1:18" ht="25.5">
      <c r="A12" s="17">
        <v>2011</v>
      </c>
      <c r="B12" s="16" t="s">
        <v>20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21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22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23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24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25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>
      <c r="A15" s="17">
        <v>2014</v>
      </c>
      <c r="B15" s="16" t="s">
        <v>26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29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>
      <c r="A16" s="17">
        <v>2015</v>
      </c>
      <c r="B16" s="16" t="s">
        <v>27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28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3" ht="25.5">
      <c r="A17" s="17">
        <v>2016</v>
      </c>
      <c r="B17" s="16" t="s">
        <v>31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33</v>
      </c>
      <c r="H17" s="12">
        <f t="shared" ref="H17:H19" si="5">D17</f>
        <v>2213896000</v>
      </c>
      <c r="I17" s="12">
        <f t="shared" ref="I17:I18" si="6">H17*0.1</f>
        <v>221389600</v>
      </c>
      <c r="J17" s="12">
        <f t="shared" ref="J17:J19" si="7">H17-I17</f>
        <v>1992506400</v>
      </c>
      <c r="K17" s="12">
        <f t="shared" ref="K17:K18" si="8">J17</f>
        <v>1992506400</v>
      </c>
      <c r="L17" s="12">
        <f>H17/1428320</f>
        <v>1550</v>
      </c>
      <c r="M17" s="12"/>
    </row>
    <row r="18" spans="1:13" ht="25.5">
      <c r="A18" s="17">
        <v>2017</v>
      </c>
      <c r="B18" s="16" t="s">
        <v>32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34</v>
      </c>
      <c r="H18" s="12">
        <f t="shared" si="5"/>
        <v>2642392000</v>
      </c>
      <c r="I18" s="12">
        <f t="shared" si="6"/>
        <v>264239200</v>
      </c>
      <c r="J18" s="12">
        <f t="shared" si="7"/>
        <v>2378152800</v>
      </c>
      <c r="K18" s="12">
        <f t="shared" si="8"/>
        <v>2378152800</v>
      </c>
      <c r="L18" s="12">
        <f>H18/1428320</f>
        <v>1850</v>
      </c>
      <c r="M18" s="19"/>
    </row>
    <row r="19" spans="1:13" s="7" customFormat="1" ht="25.5">
      <c r="A19" s="17">
        <v>2018</v>
      </c>
      <c r="B19" s="16" t="s">
        <v>98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101</v>
      </c>
      <c r="H19" s="12">
        <f t="shared" si="5"/>
        <v>4399225600</v>
      </c>
      <c r="I19" s="12">
        <v>216909693</v>
      </c>
      <c r="J19" s="12">
        <f t="shared" si="7"/>
        <v>4182315907</v>
      </c>
      <c r="K19" s="12">
        <f>J19</f>
        <v>4182315907</v>
      </c>
      <c r="L19" s="12">
        <f>H19/(1428320*2)</f>
        <v>1540</v>
      </c>
      <c r="M19" s="12">
        <v>46668437</v>
      </c>
    </row>
    <row r="20" spans="1:13" s="7" customFormat="1" ht="25.5">
      <c r="A20" s="17">
        <v>2019</v>
      </c>
      <c r="B20" s="16" t="s">
        <v>100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102</v>
      </c>
      <c r="H20" s="12">
        <f t="shared" ref="H20" si="9">D20</f>
        <v>12723474560</v>
      </c>
      <c r="I20" s="12">
        <v>650193583.79999995</v>
      </c>
      <c r="J20" s="12">
        <f t="shared" ref="J20" si="10">H20-I20</f>
        <v>12073280976.200001</v>
      </c>
      <c r="K20" s="12">
        <f>J20</f>
        <v>12073280976.200001</v>
      </c>
      <c r="L20" s="12">
        <v>4454</v>
      </c>
      <c r="M20" s="12">
        <v>150302923.59999999</v>
      </c>
    </row>
    <row r="21" spans="1:13" s="7" customFormat="1" ht="25.5">
      <c r="A21" s="17">
        <v>2020</v>
      </c>
      <c r="B21" s="16" t="s">
        <v>105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106</v>
      </c>
      <c r="H21" s="12">
        <f t="shared" ref="H21" si="11">D21</f>
        <v>17539769600</v>
      </c>
      <c r="I21" s="12">
        <v>908952399</v>
      </c>
      <c r="J21" s="12">
        <f t="shared" ref="J21" si="12">H21-I21</f>
        <v>16630817201</v>
      </c>
      <c r="K21" s="12">
        <f>J21</f>
        <v>16630817201</v>
      </c>
      <c r="L21" s="12">
        <v>6140</v>
      </c>
      <c r="M21" s="12">
        <v>246217070</v>
      </c>
    </row>
    <row r="22" spans="1:13" s="7" customFormat="1" ht="38.25">
      <c r="A22" s="17">
        <v>2021</v>
      </c>
      <c r="B22" s="16" t="s">
        <v>112</v>
      </c>
      <c r="C22" s="15">
        <v>23504818374.93</v>
      </c>
      <c r="D22" s="14">
        <v>17639752000</v>
      </c>
      <c r="E22" s="14"/>
      <c r="F22" s="14">
        <f>C22-D22-E22</f>
        <v>5865066374.9300003</v>
      </c>
      <c r="G22" s="13" t="s">
        <v>113</v>
      </c>
      <c r="H22" s="12">
        <f t="shared" ref="H22" si="13">D22</f>
        <v>17639752000</v>
      </c>
      <c r="I22" s="12">
        <v>602905387.5</v>
      </c>
      <c r="J22" s="12">
        <f t="shared" ref="J22" si="14">H22-I22</f>
        <v>17036846612.5</v>
      </c>
      <c r="K22" s="12">
        <f>J22-M22</f>
        <v>16749974637.5</v>
      </c>
      <c r="L22" s="12">
        <v>6175</v>
      </c>
      <c r="M22" s="12">
        <v>286871975</v>
      </c>
    </row>
    <row r="23" spans="1:13" s="7" customFormat="1" ht="15" customHeight="1">
      <c r="A23" s="20"/>
      <c r="B23" s="21" t="s">
        <v>107</v>
      </c>
      <c r="C23" s="20"/>
      <c r="D23" s="20"/>
      <c r="E23" s="20"/>
      <c r="F23" s="20"/>
      <c r="G23" s="20"/>
      <c r="H23" s="20"/>
      <c r="I23" s="31"/>
      <c r="J23" s="31"/>
      <c r="K23" s="20"/>
      <c r="L23" s="20"/>
      <c r="M23" s="26">
        <f>M18+M19+M20+M21+M22</f>
        <v>730060405.60000002</v>
      </c>
    </row>
    <row r="24" spans="1:13" s="7" customFormat="1" ht="15.75">
      <c r="B24" s="8"/>
    </row>
    <row r="25" spans="1:13" s="7" customFormat="1" ht="15.75" customHeight="1">
      <c r="B25" s="6"/>
      <c r="I25" s="32"/>
      <c r="J25" s="32"/>
    </row>
    <row r="26" spans="1:13" s="9" customFormat="1"/>
    <row r="27" spans="1:13" s="9" customFormat="1" ht="15.75">
      <c r="B27" s="6"/>
      <c r="C27" s="6"/>
      <c r="D27" s="6"/>
      <c r="I27" s="32"/>
      <c r="J27" s="32"/>
    </row>
  </sheetData>
  <mergeCells count="22"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K7:K9"/>
    <mergeCell ref="M7:M9"/>
    <mergeCell ref="I23:J23"/>
    <mergeCell ref="I25:J25"/>
    <mergeCell ref="I27:J27"/>
    <mergeCell ref="L7:L9"/>
    <mergeCell ref="J7:J9"/>
  </mergeCells>
  <pageMargins left="0.39370078740157483" right="0.19685039370078741" top="0.74803149606299213" bottom="0.98425196850393704" header="0.51181102362204722" footer="0.51181102362204722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28"/>
  <sheetViews>
    <sheetView view="pageBreakPreview" zoomScaleSheetLayoutView="100" workbookViewId="0">
      <selection activeCell="M19" sqref="M19:M22"/>
    </sheetView>
  </sheetViews>
  <sheetFormatPr defaultColWidth="9.140625" defaultRowHeight="12.75"/>
  <cols>
    <col min="1" max="1" width="7.5703125" style="3" customWidth="1"/>
    <col min="2" max="2" width="16.7109375" style="3" customWidth="1"/>
    <col min="3" max="3" width="15.140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5703125" style="3" customWidth="1"/>
    <col min="10" max="10" width="13.7109375" style="3" customWidth="1"/>
    <col min="11" max="11" width="13" style="3" customWidth="1"/>
    <col min="12" max="12" width="11.28515625" style="3" customWidth="1"/>
    <col min="13" max="13" width="15.425781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2" customFormat="1" ht="15.75">
      <c r="A1" s="33" t="s">
        <v>60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8" s="1" customFormat="1" ht="22.7" customHeight="1">
      <c r="A2" s="36" t="s">
        <v>120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8" s="1" customFormat="1" ht="15.7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8">
      <c r="B4" s="3" t="s">
        <v>119</v>
      </c>
    </row>
    <row r="5" spans="1:18">
      <c r="K5" s="34" t="s">
        <v>61</v>
      </c>
      <c r="L5" s="34"/>
      <c r="M5" s="34"/>
      <c r="R5" s="4"/>
    </row>
    <row r="6" spans="1:18" s="5" customFormat="1" ht="13.7" customHeight="1">
      <c r="A6" s="30" t="s">
        <v>75</v>
      </c>
      <c r="B6" s="30" t="s">
        <v>74</v>
      </c>
      <c r="C6" s="30" t="s">
        <v>64</v>
      </c>
      <c r="D6" s="35" t="s">
        <v>63</v>
      </c>
      <c r="E6" s="35"/>
      <c r="F6" s="35"/>
      <c r="G6" s="30" t="s">
        <v>68</v>
      </c>
      <c r="H6" s="35" t="s">
        <v>62</v>
      </c>
      <c r="I6" s="35"/>
      <c r="J6" s="35"/>
      <c r="K6" s="35"/>
      <c r="L6" s="35"/>
      <c r="M6" s="35"/>
    </row>
    <row r="7" spans="1:18" s="5" customFormat="1" ht="25.5" customHeight="1">
      <c r="A7" s="30"/>
      <c r="B7" s="30"/>
      <c r="C7" s="30"/>
      <c r="D7" s="30" t="s">
        <v>65</v>
      </c>
      <c r="E7" s="30" t="s">
        <v>66</v>
      </c>
      <c r="F7" s="30" t="s">
        <v>67</v>
      </c>
      <c r="G7" s="30"/>
      <c r="H7" s="30" t="s">
        <v>69</v>
      </c>
      <c r="I7" s="30" t="s">
        <v>70</v>
      </c>
      <c r="J7" s="30" t="s">
        <v>71</v>
      </c>
      <c r="K7" s="30" t="s">
        <v>72</v>
      </c>
      <c r="L7" s="30" t="s">
        <v>73</v>
      </c>
      <c r="M7" s="30" t="s">
        <v>121</v>
      </c>
    </row>
    <row r="8" spans="1:18" s="5" customForma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8" s="5" customFormat="1" ht="49.7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8" ht="38.25">
      <c r="A10" s="27">
        <v>2009</v>
      </c>
      <c r="B10" s="16" t="s">
        <v>77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78</v>
      </c>
      <c r="H10" s="12">
        <f t="shared" ref="H10:H22" si="1">D10</f>
        <v>60167980</v>
      </c>
      <c r="I10" s="12">
        <f t="shared" ref="I10:I18" si="2">H10*0.1</f>
        <v>6016798</v>
      </c>
      <c r="J10" s="12">
        <f t="shared" ref="J10:J22" si="3">H10-I10</f>
        <v>54151182</v>
      </c>
      <c r="K10" s="12">
        <f>J10</f>
        <v>54151182</v>
      </c>
      <c r="L10" s="12">
        <f>H10/35708</f>
        <v>1685</v>
      </c>
      <c r="M10" s="11"/>
      <c r="N10" s="22"/>
    </row>
    <row r="11" spans="1:18" ht="25.5">
      <c r="A11" s="27">
        <v>2010</v>
      </c>
      <c r="B11" s="16" t="s">
        <v>79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80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  <c r="N11" s="22"/>
    </row>
    <row r="12" spans="1:18" ht="25.5">
      <c r="A12" s="27">
        <v>2011</v>
      </c>
      <c r="B12" s="16" t="s">
        <v>81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82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  <c r="N12" s="22"/>
    </row>
    <row r="13" spans="1:18" ht="25.5">
      <c r="A13" s="27">
        <v>2012</v>
      </c>
      <c r="B13" s="16" t="s">
        <v>83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84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  <c r="N13" s="22"/>
    </row>
    <row r="14" spans="1:18" ht="25.5">
      <c r="A14" s="27">
        <v>2013</v>
      </c>
      <c r="B14" s="16" t="s">
        <v>85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86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  <c r="N14" s="22"/>
    </row>
    <row r="15" spans="1:18" ht="25.5">
      <c r="A15" s="27">
        <v>2014</v>
      </c>
      <c r="B15" s="16" t="s">
        <v>87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88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  <c r="N15" s="22"/>
    </row>
    <row r="16" spans="1:18" ht="25.5">
      <c r="A16" s="27">
        <v>2015</v>
      </c>
      <c r="B16" s="16" t="s">
        <v>89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90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  <c r="N16" s="22"/>
    </row>
    <row r="17" spans="1:14" ht="25.5">
      <c r="A17" s="27">
        <v>2016</v>
      </c>
      <c r="B17" s="16" t="s">
        <v>91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92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ref="K17:K18" si="5">J17</f>
        <v>1992506400</v>
      </c>
      <c r="L17" s="12">
        <f>H17/1428320</f>
        <v>1550</v>
      </c>
      <c r="M17" s="12"/>
      <c r="N17" s="22">
        <f>L17/3350%</f>
        <v>46.268656716417908</v>
      </c>
    </row>
    <row r="18" spans="1:14" ht="25.5">
      <c r="A18" s="27">
        <v>2017</v>
      </c>
      <c r="B18" s="16" t="s">
        <v>93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94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/>
      <c r="N18" s="22">
        <f t="shared" ref="N18:N21" si="6">L18/3350%</f>
        <v>55.223880597014926</v>
      </c>
    </row>
    <row r="19" spans="1:14" ht="25.5">
      <c r="A19" s="27">
        <v>2018</v>
      </c>
      <c r="B19" s="16" t="s">
        <v>95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101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>J19</f>
        <v>4182315907</v>
      </c>
      <c r="L19" s="12">
        <f>H19/(1428320*2)</f>
        <v>1540</v>
      </c>
      <c r="M19" s="12">
        <v>46668437</v>
      </c>
      <c r="N19" s="22">
        <f t="shared" si="6"/>
        <v>45.970149253731343</v>
      </c>
    </row>
    <row r="20" spans="1:14" ht="25.5">
      <c r="A20" s="27">
        <v>2019</v>
      </c>
      <c r="B20" s="16" t="s">
        <v>104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102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>J20</f>
        <v>12073280976.200001</v>
      </c>
      <c r="L20" s="12">
        <v>4454</v>
      </c>
      <c r="M20" s="12">
        <v>150302923.59999999</v>
      </c>
      <c r="N20" s="22">
        <f t="shared" si="6"/>
        <v>132.955223880597</v>
      </c>
    </row>
    <row r="21" spans="1:14" ht="25.5">
      <c r="A21" s="27">
        <v>2020</v>
      </c>
      <c r="B21" s="16" t="s">
        <v>108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106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f>J21</f>
        <v>16630817201</v>
      </c>
      <c r="L21" s="12">
        <v>6140</v>
      </c>
      <c r="M21" s="12">
        <v>246217070</v>
      </c>
      <c r="N21" s="22">
        <f t="shared" si="6"/>
        <v>183.28358208955223</v>
      </c>
    </row>
    <row r="22" spans="1:14" ht="38.25">
      <c r="A22" s="27">
        <v>2021</v>
      </c>
      <c r="B22" s="16" t="s">
        <v>114</v>
      </c>
      <c r="C22" s="15">
        <v>23504818374.93</v>
      </c>
      <c r="D22" s="14">
        <v>17639752000</v>
      </c>
      <c r="E22" s="14"/>
      <c r="F22" s="14">
        <f>C22-D22-E22</f>
        <v>5865066374.9300003</v>
      </c>
      <c r="G22" s="13" t="s">
        <v>113</v>
      </c>
      <c r="H22" s="12">
        <f t="shared" si="1"/>
        <v>17639752000</v>
      </c>
      <c r="I22" s="12">
        <v>602905387.5</v>
      </c>
      <c r="J22" s="12">
        <f t="shared" si="3"/>
        <v>17036846612.5</v>
      </c>
      <c r="K22" s="12">
        <f>J22-M22</f>
        <v>16749974637.5</v>
      </c>
      <c r="L22" s="12">
        <v>6175</v>
      </c>
      <c r="M22" s="12">
        <v>286871975</v>
      </c>
      <c r="N22" s="22">
        <f t="shared" ref="N22" si="7">L22/3350%</f>
        <v>184.32835820895522</v>
      </c>
    </row>
    <row r="23" spans="1:14" s="7" customFormat="1" ht="15.75">
      <c r="A23" s="24"/>
      <c r="B23" s="25" t="s">
        <v>99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8">
        <f>SUM(M18:M22)</f>
        <v>730060405.60000002</v>
      </c>
    </row>
    <row r="24" spans="1:14" s="7" customFormat="1" ht="15" customHeight="1">
      <c r="B24" s="6"/>
      <c r="I24" s="32"/>
      <c r="J24" s="32"/>
    </row>
    <row r="25" spans="1:14" s="7" customFormat="1" ht="15.75">
      <c r="B25" s="10"/>
    </row>
    <row r="26" spans="1:14" s="7" customFormat="1" ht="15.75" customHeight="1">
      <c r="B26" s="6"/>
      <c r="I26" s="32"/>
      <c r="J26" s="32"/>
    </row>
    <row r="27" spans="1:14" s="9" customFormat="1"/>
    <row r="28" spans="1:14" s="9" customFormat="1" ht="15.75">
      <c r="B28" s="6"/>
      <c r="C28" s="6"/>
      <c r="D28" s="6"/>
      <c r="I28" s="32"/>
      <c r="J28" s="32"/>
    </row>
  </sheetData>
  <mergeCells count="22">
    <mergeCell ref="I28:J28"/>
    <mergeCell ref="D7:D9"/>
    <mergeCell ref="E7:E9"/>
    <mergeCell ref="F7:F9"/>
    <mergeCell ref="H7:H9"/>
    <mergeCell ref="I7:I9"/>
    <mergeCell ref="J7:J9"/>
    <mergeCell ref="I24:J24"/>
    <mergeCell ref="I26:J26"/>
    <mergeCell ref="A2:M2"/>
    <mergeCell ref="A3:M3"/>
    <mergeCell ref="A1:M1"/>
    <mergeCell ref="K5:M5"/>
    <mergeCell ref="A6:A9"/>
    <mergeCell ref="B6:B9"/>
    <mergeCell ref="C6:C9"/>
    <mergeCell ref="D6:F6"/>
    <mergeCell ref="G6:G9"/>
    <mergeCell ref="H6:M6"/>
    <mergeCell ref="K7:K9"/>
    <mergeCell ref="L7:L9"/>
    <mergeCell ref="M7:M9"/>
  </mergeCells>
  <pageMargins left="0.39370078740157483" right="0.19685039370078741" top="0.74803149606299213" bottom="0.98425196850393704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28"/>
  <sheetViews>
    <sheetView tabSelected="1" view="pageBreakPreview" zoomScaleNormal="100" zoomScaleSheetLayoutView="100" workbookViewId="0">
      <selection activeCell="G24" sqref="G24"/>
    </sheetView>
  </sheetViews>
  <sheetFormatPr defaultColWidth="9.140625" defaultRowHeight="12.75"/>
  <cols>
    <col min="1" max="1" width="7.5703125" style="3" customWidth="1"/>
    <col min="2" max="2" width="16.7109375" style="3" customWidth="1"/>
    <col min="3" max="3" width="1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1.85546875" style="3" customWidth="1"/>
    <col min="10" max="10" width="13.7109375" style="3" customWidth="1"/>
    <col min="11" max="11" width="13" style="3" customWidth="1"/>
    <col min="12" max="12" width="11.140625" style="3" customWidth="1"/>
    <col min="13" max="13" width="16.57031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33" t="s">
        <v>116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8" s="1" customFormat="1" ht="15.7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8" s="2" customFormat="1" ht="15.75">
      <c r="A3" s="33" t="s">
        <v>59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8">
      <c r="B4" s="23">
        <v>44927</v>
      </c>
    </row>
    <row r="5" spans="1:18">
      <c r="K5" s="34" t="s">
        <v>110</v>
      </c>
      <c r="L5" s="34"/>
      <c r="M5" s="34"/>
      <c r="R5" s="4"/>
    </row>
    <row r="6" spans="1:18" s="5" customFormat="1" ht="13.7" customHeight="1">
      <c r="A6" s="30" t="s">
        <v>58</v>
      </c>
      <c r="B6" s="30" t="s">
        <v>57</v>
      </c>
      <c r="C6" s="30" t="s">
        <v>56</v>
      </c>
      <c r="D6" s="35" t="s">
        <v>55</v>
      </c>
      <c r="E6" s="35"/>
      <c r="F6" s="35"/>
      <c r="G6" s="30" t="s">
        <v>54</v>
      </c>
      <c r="H6" s="35" t="s">
        <v>53</v>
      </c>
      <c r="I6" s="35"/>
      <c r="J6" s="35"/>
      <c r="K6" s="35"/>
      <c r="L6" s="35"/>
      <c r="M6" s="35"/>
    </row>
    <row r="7" spans="1:18" s="5" customFormat="1" ht="25.5" customHeight="1">
      <c r="A7" s="30"/>
      <c r="B7" s="30"/>
      <c r="C7" s="30"/>
      <c r="D7" s="30" t="s">
        <v>52</v>
      </c>
      <c r="E7" s="30" t="s">
        <v>51</v>
      </c>
      <c r="F7" s="30" t="s">
        <v>50</v>
      </c>
      <c r="G7" s="30"/>
      <c r="H7" s="30" t="s">
        <v>49</v>
      </c>
      <c r="I7" s="30" t="s">
        <v>48</v>
      </c>
      <c r="J7" s="30" t="s">
        <v>47</v>
      </c>
      <c r="K7" s="30" t="s">
        <v>46</v>
      </c>
      <c r="L7" s="30" t="s">
        <v>45</v>
      </c>
      <c r="M7" s="30" t="s">
        <v>44</v>
      </c>
    </row>
    <row r="8" spans="1:18" s="5" customForma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8" s="5" customFormat="1" ht="49.7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8" ht="38.25">
      <c r="A10" s="17">
        <v>2009</v>
      </c>
      <c r="B10" s="16" t="s">
        <v>43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>
        <v>40365</v>
      </c>
      <c r="H10" s="12">
        <f t="shared" ref="H10:H22" si="1">D10</f>
        <v>60167980</v>
      </c>
      <c r="I10" s="12">
        <f t="shared" ref="I10:I18" si="2">H10*0.1</f>
        <v>6016798</v>
      </c>
      <c r="J10" s="12">
        <f t="shared" ref="J10:J22" si="3">H10-I10</f>
        <v>54151182</v>
      </c>
      <c r="K10" s="12">
        <f>J10</f>
        <v>54151182</v>
      </c>
      <c r="L10" s="12">
        <f t="shared" ref="L10:L15" si="4">H10/35708</f>
        <v>1685</v>
      </c>
      <c r="M10" s="11"/>
    </row>
    <row r="11" spans="1:18" ht="25.5">
      <c r="A11" s="17">
        <v>2010</v>
      </c>
      <c r="B11" s="16" t="s">
        <v>42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>
        <v>40690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si="4"/>
        <v>4974</v>
      </c>
      <c r="M11" s="11"/>
    </row>
    <row r="12" spans="1:18" ht="25.5">
      <c r="A12" s="17">
        <v>2011</v>
      </c>
      <c r="B12" s="16" t="s">
        <v>41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>
        <v>41807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40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>
        <v>41398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39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>
        <v>41794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>
      <c r="A15" s="17">
        <v>2014</v>
      </c>
      <c r="B15" s="16" t="s">
        <v>38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>
        <v>42111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>
      <c r="A16" s="17">
        <v>2015</v>
      </c>
      <c r="B16" s="16" t="s">
        <v>37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>
        <v>42543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 t="shared" ref="K16:K21" si="5">J16</f>
        <v>1124802000</v>
      </c>
      <c r="L16" s="12">
        <f>H16/357080</f>
        <v>3500</v>
      </c>
      <c r="M16" s="12"/>
    </row>
    <row r="17" spans="1:13" ht="25.5">
      <c r="A17" s="17">
        <v>2016</v>
      </c>
      <c r="B17" s="16" t="s">
        <v>36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96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si="5"/>
        <v>1992506400</v>
      </c>
      <c r="L17" s="12">
        <f>H17/1428320</f>
        <v>1550</v>
      </c>
      <c r="M17" s="12"/>
    </row>
    <row r="18" spans="1:13" ht="25.5">
      <c r="A18" s="17">
        <v>2017</v>
      </c>
      <c r="B18" s="16" t="s">
        <v>35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97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/>
    </row>
    <row r="19" spans="1:13" ht="25.5">
      <c r="A19" s="17">
        <v>2018</v>
      </c>
      <c r="B19" s="16" t="s">
        <v>76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101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 t="shared" si="5"/>
        <v>4182315907</v>
      </c>
      <c r="L19" s="12">
        <f>H19/(1428320*2)</f>
        <v>1540</v>
      </c>
      <c r="M19" s="12">
        <v>46668437</v>
      </c>
    </row>
    <row r="20" spans="1:13" ht="24.75" customHeight="1">
      <c r="A20" s="17">
        <v>2019</v>
      </c>
      <c r="B20" s="16" t="s">
        <v>103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102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 t="shared" si="5"/>
        <v>12073280976.200001</v>
      </c>
      <c r="L20" s="12">
        <v>4454</v>
      </c>
      <c r="M20" s="12">
        <v>150302923.59999999</v>
      </c>
    </row>
    <row r="21" spans="1:13" ht="24.75" customHeight="1">
      <c r="A21" s="17">
        <v>2020</v>
      </c>
      <c r="B21" s="16" t="s">
        <v>109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106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f t="shared" si="5"/>
        <v>16630817201</v>
      </c>
      <c r="L21" s="12">
        <v>6140</v>
      </c>
      <c r="M21" s="12">
        <v>246217070</v>
      </c>
    </row>
    <row r="22" spans="1:13" ht="24.75" customHeight="1">
      <c r="A22" s="17">
        <v>2021</v>
      </c>
      <c r="B22" s="16" t="s">
        <v>115</v>
      </c>
      <c r="C22" s="15">
        <v>23504818374.93</v>
      </c>
      <c r="D22" s="14">
        <v>17639752000</v>
      </c>
      <c r="E22" s="14"/>
      <c r="F22" s="14">
        <f>C22-D22-E22</f>
        <v>5865066374.9300003</v>
      </c>
      <c r="G22" s="13" t="s">
        <v>113</v>
      </c>
      <c r="H22" s="12">
        <f t="shared" si="1"/>
        <v>17639752000</v>
      </c>
      <c r="I22" s="12">
        <v>602905387.5</v>
      </c>
      <c r="J22" s="12">
        <f t="shared" si="3"/>
        <v>17036846612.5</v>
      </c>
      <c r="K22" s="12">
        <f>J22-M22</f>
        <v>16749974637.5</v>
      </c>
      <c r="L22" s="12">
        <v>6175</v>
      </c>
      <c r="M22" s="12">
        <v>286871975</v>
      </c>
    </row>
    <row r="23" spans="1:13" s="7" customFormat="1" ht="15.75">
      <c r="A23" s="24"/>
      <c r="B23" s="25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9">
        <f>SUM(M18:M22)</f>
        <v>730060405.60000002</v>
      </c>
    </row>
    <row r="24" spans="1:13" s="7" customFormat="1" ht="15" customHeight="1">
      <c r="B24" s="6"/>
      <c r="I24" s="32"/>
      <c r="J24" s="32"/>
    </row>
    <row r="25" spans="1:13" s="7" customFormat="1" ht="15.75">
      <c r="B25" s="10"/>
    </row>
    <row r="26" spans="1:13" s="7" customFormat="1" ht="15.75" customHeight="1">
      <c r="B26" s="6"/>
      <c r="I26" s="32"/>
      <c r="J26" s="32"/>
    </row>
    <row r="27" spans="1:13" s="9" customFormat="1"/>
    <row r="28" spans="1:13" s="9" customFormat="1" ht="15.75">
      <c r="B28" s="6"/>
      <c r="C28" s="6"/>
      <c r="D28" s="6"/>
      <c r="I28" s="32"/>
      <c r="J28" s="32"/>
    </row>
  </sheetData>
  <mergeCells count="22">
    <mergeCell ref="I24:J24"/>
    <mergeCell ref="I26:J26"/>
    <mergeCell ref="I28:J28"/>
    <mergeCell ref="L7:L9"/>
    <mergeCell ref="J7:J9"/>
    <mergeCell ref="K7:K9"/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M7:M9"/>
  </mergeCells>
  <pageMargins left="0.39370078740157483" right="0.19685039370078741" top="0.74803149606299213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узб</vt:lpstr>
      <vt:lpstr>рус</vt:lpstr>
      <vt:lpstr>анг</vt:lpstr>
      <vt:lpstr>анг!Print_Area</vt:lpstr>
      <vt:lpstr>рус!Print_Area</vt:lpstr>
      <vt:lpstr>узб!Print_Area</vt:lpstr>
      <vt:lpstr>рус!Область_печати</vt:lpstr>
      <vt:lpstr>узб!Область_печати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2022-05-19T12:28:25Z</cp:lastPrinted>
  <dcterms:created xsi:type="dcterms:W3CDTF">2016-08-29T14:27:48Z</dcterms:created>
  <dcterms:modified xsi:type="dcterms:W3CDTF">2023-02-13T13:03:49Z</dcterms:modified>
</cp:coreProperties>
</file>