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270" windowWidth="19695" windowHeight="7875"/>
  </bookViews>
  <sheets>
    <sheet name="ИО" sheetId="7" r:id="rId1"/>
    <sheet name="НС" sheetId="2" r:id="rId2"/>
  </sheets>
  <definedNames>
    <definedName name="_xlnm.Print_Area" localSheetId="0">ИО!$B$1:$K$25</definedName>
    <definedName name="_xlnm.Print_Area" localSheetId="1">НС!$A$1:$K$24</definedName>
  </definedNames>
  <calcPr calcId="125725"/>
</workbook>
</file>

<file path=xl/calcChain.xml><?xml version="1.0" encoding="utf-8"?>
<calcChain xmlns="http://schemas.openxmlformats.org/spreadsheetml/2006/main">
  <c r="J15" i="7"/>
  <c r="K13"/>
  <c r="K14"/>
  <c r="K15"/>
  <c r="K16"/>
  <c r="K17"/>
  <c r="K18"/>
  <c r="K12"/>
  <c r="J36" l="1"/>
  <c r="J35"/>
  <c r="J32"/>
  <c r="J33" s="1"/>
  <c r="J34" s="1"/>
  <c r="G13"/>
  <c r="G9" i="2"/>
  <c r="G10"/>
  <c r="G11"/>
  <c r="G12"/>
  <c r="G13"/>
  <c r="G14"/>
  <c r="G8"/>
  <c r="J37" i="7" l="1"/>
  <c r="G16"/>
  <c r="G17"/>
  <c r="G15"/>
  <c r="G18"/>
  <c r="G14"/>
  <c r="G12"/>
  <c r="K19" l="1"/>
  <c r="G19"/>
  <c r="E9" i="2" l="1"/>
  <c r="E10"/>
  <c r="E11"/>
  <c r="E12"/>
  <c r="E13"/>
  <c r="E14"/>
  <c r="E8"/>
  <c r="G31" l="1"/>
  <c r="G32"/>
  <c r="K14"/>
  <c r="I14"/>
  <c r="K13"/>
  <c r="I13"/>
  <c r="K12"/>
  <c r="I12"/>
  <c r="K11"/>
  <c r="I11"/>
  <c r="G16" l="1"/>
  <c r="K8"/>
  <c r="I8"/>
  <c r="M16" l="1"/>
  <c r="G29"/>
  <c r="K9"/>
  <c r="I9"/>
  <c r="I16" s="1"/>
  <c r="K16" l="1"/>
</calcChain>
</file>

<file path=xl/sharedStrings.xml><?xml version="1.0" encoding="utf-8"?>
<sst xmlns="http://schemas.openxmlformats.org/spreadsheetml/2006/main" count="60" uniqueCount="56">
  <si>
    <t>РАСЧЕТ</t>
  </si>
  <si>
    <t>№</t>
  </si>
  <si>
    <t>Ф.И.О.</t>
  </si>
  <si>
    <t>Разряд</t>
  </si>
  <si>
    <t>Сумма премии к начислению</t>
  </si>
  <si>
    <t>Турбаев Д.Б.</t>
  </si>
  <si>
    <t>Хусанов К.А.</t>
  </si>
  <si>
    <t>ИТОГО</t>
  </si>
  <si>
    <t xml:space="preserve">Размер премии </t>
  </si>
  <si>
    <t>Шамшиев С.С.</t>
  </si>
  <si>
    <t>З.Л.Ряховская</t>
  </si>
  <si>
    <t>Начальника ОСПРБ</t>
  </si>
  <si>
    <t>Каратаева М.Ю.</t>
  </si>
  <si>
    <t>Сроки полномочия, день</t>
  </si>
  <si>
    <t xml:space="preserve">Период работы </t>
  </si>
  <si>
    <t>Размер премии, МРОТ *</t>
  </si>
  <si>
    <t>Хуррамов О.</t>
  </si>
  <si>
    <t>Ахунов Р.</t>
  </si>
  <si>
    <t>Набиев Т.Н.</t>
  </si>
  <si>
    <t>Главный бухгалтер</t>
  </si>
  <si>
    <t>Унгарбаева З.</t>
  </si>
  <si>
    <t>М.Каратаева</t>
  </si>
  <si>
    <t>Аликулов Р.А.</t>
  </si>
  <si>
    <t>Ташпулатов Ф.</t>
  </si>
  <si>
    <t>Ахмедов Б</t>
  </si>
  <si>
    <t>Шахобиддинов Ж</t>
  </si>
  <si>
    <t>Тугизбаев А.</t>
  </si>
  <si>
    <t>Касимов Ж.Р.</t>
  </si>
  <si>
    <t xml:space="preserve">рағбатлантириш тўловлари миқдори </t>
  </si>
  <si>
    <t>ЭКИҲ</t>
  </si>
  <si>
    <t>Бошқарув раиси</t>
  </si>
  <si>
    <t>Ишлаб чиқариш бўйича директор</t>
  </si>
  <si>
    <t>Бош технолог</t>
  </si>
  <si>
    <t>Ф.И.Ш.</t>
  </si>
  <si>
    <t>Лавозими</t>
  </si>
  <si>
    <t>Белгиланган лавозим маоши</t>
  </si>
  <si>
    <t>Сумма</t>
  </si>
  <si>
    <t>К</t>
  </si>
  <si>
    <t>СЙК, %</t>
  </si>
  <si>
    <t>Белгиланган коэффициент</t>
  </si>
  <si>
    <t>Ҳисобланган рағбатлантириш тўлови суммаси</t>
  </si>
  <si>
    <t>ЖАМИ</t>
  </si>
  <si>
    <t>Бош бухгалтер</t>
  </si>
  <si>
    <t>"BIOKIMYO" АЖ Кузатув кенгашининг</t>
  </si>
  <si>
    <t>Режалаштириш бўлими бошлиғи</t>
  </si>
  <si>
    <t>Молия, иқтисодиёт ва режалаштириш бўйича директор</t>
  </si>
  <si>
    <t>Бош ҳисобчи</t>
  </si>
  <si>
    <t>Комплаэнс хизмати бошлиғи</t>
  </si>
  <si>
    <t>Бошқарув раисининг биринчи ўринбосари Маркетинг, маҳаллийлаштириш, кооперация алоқаларини кенгайтириш ва ахборот технологиялари бўйича директор</t>
  </si>
  <si>
    <t>М.Ю.Каратаева</t>
  </si>
  <si>
    <t>01.12.2023 дан ЭКИҲ миқдори</t>
  </si>
  <si>
    <t xml:space="preserve">Ижроия органи фаолияти самарадорлигини баҳолаш натижалари бўйича 2023 йил  якунида тўланадиган  </t>
  </si>
  <si>
    <t>начисления премии членам Наблюдательного совета  по итогам 2023г.</t>
  </si>
  <si>
    <t>МРОТ с 01.12.23 г.</t>
  </si>
  <si>
    <r>
      <t xml:space="preserve"> 15</t>
    </r>
    <r>
      <rPr>
        <sz val="11"/>
        <color theme="1"/>
        <rFont val="Times New Roman"/>
        <family val="1"/>
        <charset val="204"/>
      </rPr>
      <t xml:space="preserve"> -сонли иловаси </t>
    </r>
  </si>
  <si>
    <t>2024 йил 20 февраль 6-сонли йиғилиши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</si>
</sst>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#,##0.0"/>
    <numFmt numFmtId="166" formatCode="0.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2D69B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3">
    <xf numFmtId="0" fontId="0" fillId="0" borderId="0" xfId="0"/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/>
    <xf numFmtId="4" fontId="5" fillId="0" borderId="0" xfId="0" applyNumberFormat="1" applyFont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/>
    <xf numFmtId="4" fontId="3" fillId="0" borderId="0" xfId="0" applyNumberFormat="1" applyFont="1" applyBorder="1"/>
    <xf numFmtId="4" fontId="4" fillId="2" borderId="0" xfId="0" applyNumberFormat="1" applyFont="1" applyFill="1" applyBorder="1"/>
    <xf numFmtId="4" fontId="4" fillId="0" borderId="0" xfId="0" applyNumberFormat="1" applyFont="1" applyAlignment="1"/>
    <xf numFmtId="4" fontId="4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6" fillId="0" borderId="1" xfId="0" applyNumberFormat="1" applyFont="1" applyBorder="1" applyAlignment="1">
      <alignment horizontal="right" vertical="top" wrapText="1"/>
    </xf>
    <xf numFmtId="9" fontId="6" fillId="0" borderId="1" xfId="0" applyNumberFormat="1" applyFont="1" applyBorder="1" applyAlignment="1">
      <alignment horizontal="center" wrapText="1"/>
    </xf>
    <xf numFmtId="4" fontId="6" fillId="3" borderId="1" xfId="0" applyNumberFormat="1" applyFont="1" applyFill="1" applyBorder="1" applyAlignment="1">
      <alignment horizontal="right" vertical="top" wrapText="1"/>
    </xf>
    <xf numFmtId="0" fontId="0" fillId="0" borderId="0" xfId="0" applyFill="1"/>
    <xf numFmtId="4" fontId="0" fillId="0" borderId="0" xfId="0" applyNumberFormat="1" applyFill="1"/>
    <xf numFmtId="0" fontId="6" fillId="0" borderId="0" xfId="0" applyFont="1" applyFill="1" applyBorder="1" applyAlignment="1">
      <alignment horizontal="justify" vertical="top" wrapText="1"/>
    </xf>
    <xf numFmtId="164" fontId="2" fillId="0" borderId="0" xfId="1" applyFont="1"/>
    <xf numFmtId="4" fontId="4" fillId="0" borderId="0" xfId="0" applyNumberFormat="1" applyFont="1"/>
    <xf numFmtId="0" fontId="6" fillId="0" borderId="0" xfId="0" applyFont="1" applyBorder="1" applyAlignment="1">
      <alignment horizontal="justify" vertical="top" wrapText="1"/>
    </xf>
    <xf numFmtId="1" fontId="6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right"/>
    </xf>
    <xf numFmtId="0" fontId="6" fillId="0" borderId="3" xfId="0" applyFont="1" applyBorder="1" applyAlignment="1">
      <alignment horizontal="center" vertical="center" wrapText="1"/>
    </xf>
    <xf numFmtId="9" fontId="6" fillId="0" borderId="3" xfId="0" applyNumberFormat="1" applyFont="1" applyBorder="1" applyAlignment="1">
      <alignment horizontal="center" wrapText="1"/>
    </xf>
    <xf numFmtId="4" fontId="6" fillId="3" borderId="3" xfId="0" applyNumberFormat="1" applyFont="1" applyFill="1" applyBorder="1" applyAlignment="1">
      <alignment horizontal="right" vertical="top" wrapText="1"/>
    </xf>
    <xf numFmtId="2" fontId="6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justify" vertical="top" wrapText="1"/>
    </xf>
    <xf numFmtId="2" fontId="6" fillId="3" borderId="2" xfId="0" applyNumberFormat="1" applyFont="1" applyFill="1" applyBorder="1" applyAlignment="1">
      <alignment horizontal="justify" vertical="top" wrapText="1"/>
    </xf>
    <xf numFmtId="2" fontId="6" fillId="3" borderId="2" xfId="0" applyNumberFormat="1" applyFont="1" applyFill="1" applyBorder="1" applyAlignment="1">
      <alignment horizontal="right" vertical="top" wrapText="1"/>
    </xf>
    <xf numFmtId="164" fontId="4" fillId="0" borderId="0" xfId="1" applyFont="1" applyAlignment="1">
      <alignment horizontal="right"/>
    </xf>
    <xf numFmtId="164" fontId="0" fillId="0" borderId="0" xfId="1" applyFont="1"/>
    <xf numFmtId="164" fontId="6" fillId="0" borderId="2" xfId="1" applyFont="1" applyBorder="1" applyAlignment="1">
      <alignment horizontal="center" vertical="center" wrapText="1"/>
    </xf>
    <xf numFmtId="164" fontId="7" fillId="0" borderId="2" xfId="1" applyFont="1" applyBorder="1" applyAlignment="1">
      <alignment horizontal="right" vertical="top" wrapText="1"/>
    </xf>
    <xf numFmtId="164" fontId="6" fillId="3" borderId="2" xfId="1" applyFont="1" applyFill="1" applyBorder="1" applyAlignment="1">
      <alignment horizontal="right" vertical="top" wrapText="1"/>
    </xf>
    <xf numFmtId="164" fontId="0" fillId="0" borderId="0" xfId="1" applyFont="1" applyFill="1"/>
    <xf numFmtId="164" fontId="6" fillId="0" borderId="0" xfId="1" applyFont="1" applyBorder="1" applyAlignment="1">
      <alignment horizontal="right" vertical="top" wrapText="1"/>
    </xf>
    <xf numFmtId="164" fontId="4" fillId="0" borderId="0" xfId="1" applyFont="1"/>
    <xf numFmtId="14" fontId="8" fillId="0" borderId="4" xfId="0" applyNumberFormat="1" applyFont="1" applyBorder="1" applyAlignment="1">
      <alignment horizontal="center" vertical="top" wrapText="1"/>
    </xf>
    <xf numFmtId="14" fontId="8" fillId="0" borderId="5" xfId="0" applyNumberFormat="1" applyFont="1" applyBorder="1" applyAlignment="1">
      <alignment horizontal="center" vertical="top" wrapText="1"/>
    </xf>
    <xf numFmtId="2" fontId="6" fillId="3" borderId="4" xfId="0" applyNumberFormat="1" applyFont="1" applyFill="1" applyBorder="1" applyAlignment="1">
      <alignment horizontal="justify" vertical="top" wrapText="1"/>
    </xf>
    <xf numFmtId="2" fontId="6" fillId="3" borderId="5" xfId="0" applyNumberFormat="1" applyFont="1" applyFill="1" applyBorder="1" applyAlignment="1">
      <alignment horizontal="justify" vertical="top" wrapText="1"/>
    </xf>
    <xf numFmtId="2" fontId="6" fillId="0" borderId="5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/>
    </xf>
    <xf numFmtId="165" fontId="3" fillId="2" borderId="2" xfId="0" applyNumberFormat="1" applyFont="1" applyFill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4" fontId="3" fillId="0" borderId="2" xfId="0" applyNumberFormat="1" applyFont="1" applyBorder="1"/>
    <xf numFmtId="4" fontId="3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/>
    <xf numFmtId="166" fontId="7" fillId="0" borderId="2" xfId="0" applyNumberFormat="1" applyFont="1" applyBorder="1" applyAlignment="1">
      <alignment horizontal="center" wrapText="1"/>
    </xf>
    <xf numFmtId="165" fontId="3" fillId="0" borderId="2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4" fontId="5" fillId="0" borderId="7" xfId="0" applyNumberFormat="1" applyFont="1" applyBorder="1" applyAlignment="1">
      <alignment vertical="center" wrapText="1"/>
    </xf>
    <xf numFmtId="3" fontId="5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vertical="center" wrapText="1"/>
    </xf>
    <xf numFmtId="4" fontId="3" fillId="0" borderId="2" xfId="0" applyNumberFormat="1" applyFont="1" applyFill="1" applyBorder="1" applyAlignment="1">
      <alignment vertical="center"/>
    </xf>
    <xf numFmtId="4" fontId="3" fillId="0" borderId="2" xfId="0" applyNumberFormat="1" applyFont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center"/>
    </xf>
    <xf numFmtId="4" fontId="5" fillId="0" borderId="6" xfId="0" applyNumberFormat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/>
    </xf>
    <xf numFmtId="4" fontId="5" fillId="0" borderId="6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2" fontId="6" fillId="0" borderId="4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7"/>
  <sheetViews>
    <sheetView showZeros="0" tabSelected="1" view="pageBreakPreview" zoomScaleSheetLayoutView="100" workbookViewId="0">
      <selection activeCell="G33" sqref="G33"/>
    </sheetView>
  </sheetViews>
  <sheetFormatPr defaultColWidth="9.140625" defaultRowHeight="15"/>
  <cols>
    <col min="1" max="1" width="9.140625" style="2"/>
    <col min="2" max="2" width="3.42578125" style="1" customWidth="1"/>
    <col min="3" max="3" width="17.5703125" style="2" customWidth="1"/>
    <col min="4" max="4" width="39.42578125" style="2" customWidth="1"/>
    <col min="5" max="5" width="6.85546875" style="2" customWidth="1"/>
    <col min="6" max="6" width="8.42578125" style="2" customWidth="1"/>
    <col min="7" max="7" width="14" style="2" customWidth="1"/>
    <col min="8" max="8" width="15" style="2" customWidth="1"/>
    <col min="9" max="9" width="9" style="2" customWidth="1"/>
    <col min="10" max="10" width="7.28515625" style="2" customWidth="1"/>
    <col min="11" max="11" width="16" style="2" customWidth="1"/>
    <col min="12" max="12" width="15.85546875" style="2" customWidth="1"/>
    <col min="13" max="16384" width="9.140625" style="2"/>
  </cols>
  <sheetData>
    <row r="1" spans="2:11">
      <c r="D1" s="2" t="s">
        <v>43</v>
      </c>
    </row>
    <row r="2" spans="2:11">
      <c r="D2" s="2" t="s">
        <v>55</v>
      </c>
    </row>
    <row r="3" spans="2:11">
      <c r="D3" s="2" t="s">
        <v>54</v>
      </c>
    </row>
    <row r="6" spans="2:11">
      <c r="B6" s="60" t="s">
        <v>51</v>
      </c>
      <c r="C6" s="60"/>
      <c r="D6" s="60"/>
      <c r="E6" s="60"/>
      <c r="F6" s="60"/>
      <c r="G6" s="60"/>
      <c r="H6" s="60"/>
      <c r="I6" s="60"/>
      <c r="J6" s="60"/>
      <c r="K6" s="60"/>
    </row>
    <row r="7" spans="2:11">
      <c r="B7" s="60" t="s">
        <v>28</v>
      </c>
      <c r="C7" s="60"/>
      <c r="D7" s="60"/>
      <c r="E7" s="60"/>
      <c r="F7" s="60"/>
      <c r="G7" s="60"/>
      <c r="H7" s="60"/>
      <c r="I7" s="60"/>
      <c r="J7" s="60"/>
      <c r="K7" s="60"/>
    </row>
    <row r="8" spans="2:11">
      <c r="B8" s="53"/>
      <c r="C8" s="53"/>
      <c r="D8" s="53"/>
      <c r="E8" s="53"/>
      <c r="F8" s="53"/>
      <c r="G8" s="53"/>
      <c r="H8" s="53"/>
      <c r="I8" s="53"/>
      <c r="J8" s="53"/>
      <c r="K8" s="53"/>
    </row>
    <row r="9" spans="2:11">
      <c r="D9" s="65"/>
      <c r="E9" s="65"/>
      <c r="H9" s="2" t="s">
        <v>50</v>
      </c>
      <c r="K9" s="2">
        <v>1050000</v>
      </c>
    </row>
    <row r="10" spans="2:11" s="3" customFormat="1" ht="12.75">
      <c r="B10" s="61" t="s">
        <v>1</v>
      </c>
      <c r="C10" s="61" t="s">
        <v>33</v>
      </c>
      <c r="D10" s="61" t="s">
        <v>34</v>
      </c>
      <c r="E10" s="61" t="s">
        <v>3</v>
      </c>
      <c r="F10" s="63" t="s">
        <v>35</v>
      </c>
      <c r="G10" s="64"/>
      <c r="H10" s="61" t="s">
        <v>39</v>
      </c>
      <c r="I10" s="66" t="s">
        <v>38</v>
      </c>
      <c r="J10" s="61" t="s">
        <v>37</v>
      </c>
      <c r="K10" s="61" t="s">
        <v>40</v>
      </c>
    </row>
    <row r="11" spans="2:11" s="3" customFormat="1" ht="12.75">
      <c r="B11" s="62"/>
      <c r="C11" s="62"/>
      <c r="D11" s="62"/>
      <c r="E11" s="62"/>
      <c r="F11" s="54" t="s">
        <v>29</v>
      </c>
      <c r="G11" s="44" t="s">
        <v>36</v>
      </c>
      <c r="H11" s="62"/>
      <c r="I11" s="67"/>
      <c r="J11" s="62"/>
      <c r="K11" s="62"/>
    </row>
    <row r="12" spans="2:11">
      <c r="B12" s="45">
        <v>1</v>
      </c>
      <c r="C12" s="47" t="s">
        <v>22</v>
      </c>
      <c r="D12" s="56" t="s">
        <v>30</v>
      </c>
      <c r="E12" s="45">
        <v>15</v>
      </c>
      <c r="F12" s="52">
        <v>12</v>
      </c>
      <c r="G12" s="46">
        <f t="shared" ref="G12:G18" si="0">F12*K$9</f>
        <v>12600000</v>
      </c>
      <c r="H12" s="45">
        <v>2</v>
      </c>
      <c r="I12" s="59">
        <v>210.76</v>
      </c>
      <c r="J12" s="55">
        <v>1</v>
      </c>
      <c r="K12" s="47">
        <f>(G12*H12)*I12%*J12</f>
        <v>53111519.999999993</v>
      </c>
    </row>
    <row r="13" spans="2:11" ht="60">
      <c r="B13" s="45">
        <v>2</v>
      </c>
      <c r="C13" s="47" t="s">
        <v>9</v>
      </c>
      <c r="D13" s="58" t="s">
        <v>48</v>
      </c>
      <c r="E13" s="45">
        <v>14</v>
      </c>
      <c r="F13" s="52">
        <v>11.5</v>
      </c>
      <c r="G13" s="46">
        <f t="shared" si="0"/>
        <v>12075000</v>
      </c>
      <c r="H13" s="45">
        <v>2</v>
      </c>
      <c r="I13" s="59">
        <v>210.76</v>
      </c>
      <c r="J13" s="55">
        <v>1</v>
      </c>
      <c r="K13" s="47">
        <f t="shared" ref="K13:K18" si="1">(G13*H13)*I13%*J13</f>
        <v>50898539.999999993</v>
      </c>
    </row>
    <row r="14" spans="2:11">
      <c r="B14" s="45">
        <v>3</v>
      </c>
      <c r="C14" s="47" t="s">
        <v>27</v>
      </c>
      <c r="D14" s="56" t="s">
        <v>31</v>
      </c>
      <c r="E14" s="45">
        <v>14</v>
      </c>
      <c r="F14" s="52">
        <v>10.6</v>
      </c>
      <c r="G14" s="46">
        <f t="shared" si="0"/>
        <v>11130000</v>
      </c>
      <c r="H14" s="45">
        <v>2</v>
      </c>
      <c r="I14" s="59">
        <v>210.76</v>
      </c>
      <c r="J14" s="55">
        <v>1</v>
      </c>
      <c r="K14" s="47">
        <f t="shared" si="1"/>
        <v>46915175.999999993</v>
      </c>
    </row>
    <row r="15" spans="2:11" ht="30">
      <c r="B15" s="45">
        <v>4</v>
      </c>
      <c r="C15" s="47" t="s">
        <v>6</v>
      </c>
      <c r="D15" s="56" t="s">
        <v>45</v>
      </c>
      <c r="E15" s="45">
        <v>14</v>
      </c>
      <c r="F15" s="52">
        <v>10.6</v>
      </c>
      <c r="G15" s="46">
        <f t="shared" si="0"/>
        <v>11130000</v>
      </c>
      <c r="H15" s="45">
        <v>2</v>
      </c>
      <c r="I15" s="59">
        <v>210.76</v>
      </c>
      <c r="J15" s="44">
        <f>39/63</f>
        <v>0.61904761904761907</v>
      </c>
      <c r="K15" s="47">
        <f t="shared" si="1"/>
        <v>29042727.999999996</v>
      </c>
    </row>
    <row r="16" spans="2:11">
      <c r="B16" s="45">
        <v>5</v>
      </c>
      <c r="C16" s="47" t="s">
        <v>12</v>
      </c>
      <c r="D16" s="56" t="s">
        <v>46</v>
      </c>
      <c r="E16" s="45">
        <v>14</v>
      </c>
      <c r="F16" s="52">
        <v>10.6</v>
      </c>
      <c r="G16" s="46">
        <f t="shared" si="0"/>
        <v>11130000</v>
      </c>
      <c r="H16" s="45">
        <v>2</v>
      </c>
      <c r="I16" s="59">
        <v>210.76</v>
      </c>
      <c r="J16" s="55">
        <v>1</v>
      </c>
      <c r="K16" s="47">
        <f t="shared" si="1"/>
        <v>46915175.999999993</v>
      </c>
    </row>
    <row r="17" spans="2:12">
      <c r="B17" s="45">
        <v>6</v>
      </c>
      <c r="C17" s="47" t="s">
        <v>5</v>
      </c>
      <c r="D17" s="47" t="s">
        <v>32</v>
      </c>
      <c r="E17" s="45">
        <v>13</v>
      </c>
      <c r="F17" s="52">
        <v>9.5</v>
      </c>
      <c r="G17" s="46">
        <f t="shared" si="0"/>
        <v>9975000</v>
      </c>
      <c r="H17" s="45">
        <v>2</v>
      </c>
      <c r="I17" s="59">
        <v>210.76</v>
      </c>
      <c r="J17" s="55">
        <v>1</v>
      </c>
      <c r="K17" s="47">
        <f t="shared" si="1"/>
        <v>42046619.999999993</v>
      </c>
    </row>
    <row r="18" spans="2:12">
      <c r="B18" s="45">
        <v>7</v>
      </c>
      <c r="C18" s="57" t="s">
        <v>20</v>
      </c>
      <c r="D18" s="56" t="s">
        <v>47</v>
      </c>
      <c r="E18" s="45">
        <v>11</v>
      </c>
      <c r="F18" s="52">
        <v>9.5</v>
      </c>
      <c r="G18" s="46">
        <f t="shared" si="0"/>
        <v>9975000</v>
      </c>
      <c r="H18" s="45">
        <v>2</v>
      </c>
      <c r="I18" s="59">
        <v>210.76</v>
      </c>
      <c r="J18" s="55">
        <v>1</v>
      </c>
      <c r="K18" s="47">
        <f t="shared" si="1"/>
        <v>42046619.999999993</v>
      </c>
    </row>
    <row r="19" spans="2:12">
      <c r="B19" s="49"/>
      <c r="C19" s="50" t="s">
        <v>41</v>
      </c>
      <c r="D19" s="48"/>
      <c r="E19" s="48"/>
      <c r="F19" s="50"/>
      <c r="G19" s="50">
        <f>SUM(G12:G18)</f>
        <v>78015000</v>
      </c>
      <c r="H19" s="50"/>
      <c r="I19" s="50"/>
      <c r="J19" s="50"/>
      <c r="K19" s="50">
        <f t="shared" ref="K19" si="2">SUM(K12:K18)</f>
        <v>310976379.99999994</v>
      </c>
      <c r="L19" s="50"/>
    </row>
    <row r="20" spans="2:12">
      <c r="B20" s="4"/>
      <c r="C20" s="5"/>
      <c r="D20" s="6"/>
      <c r="E20" s="6"/>
      <c r="F20" s="6"/>
      <c r="G20" s="6"/>
      <c r="H20" s="5"/>
      <c r="I20" s="5"/>
      <c r="J20" s="7"/>
      <c r="K20" s="5"/>
    </row>
    <row r="21" spans="2:12">
      <c r="B21" s="4"/>
      <c r="C21" s="5"/>
      <c r="D21" s="6"/>
      <c r="E21" s="6"/>
      <c r="F21" s="6"/>
      <c r="G21" s="6"/>
      <c r="H21" s="5"/>
      <c r="I21" s="5"/>
      <c r="J21" s="7"/>
      <c r="K21" s="5"/>
    </row>
    <row r="22" spans="2:12">
      <c r="D22" s="19" t="s">
        <v>42</v>
      </c>
      <c r="E22"/>
      <c r="I22" s="37" t="s">
        <v>49</v>
      </c>
    </row>
    <row r="23" spans="2:12">
      <c r="D23" s="19"/>
      <c r="E23"/>
      <c r="I23" s="19"/>
    </row>
    <row r="24" spans="2:12">
      <c r="D24" s="19"/>
      <c r="E24"/>
      <c r="I24" s="19"/>
    </row>
    <row r="25" spans="2:12">
      <c r="D25" s="19" t="s">
        <v>44</v>
      </c>
      <c r="E25"/>
      <c r="I25" s="19" t="s">
        <v>10</v>
      </c>
    </row>
    <row r="32" spans="2:12">
      <c r="J32" s="2">
        <f>J31*O9</f>
        <v>0</v>
      </c>
    </row>
    <row r="33" spans="10:10">
      <c r="J33" s="2">
        <f>J32*3</f>
        <v>0</v>
      </c>
    </row>
    <row r="34" spans="10:10">
      <c r="J34" s="2">
        <f>J33*4</f>
        <v>0</v>
      </c>
    </row>
    <row r="35" spans="10:10">
      <c r="J35" s="2">
        <f>140*202730*4</f>
        <v>113528800</v>
      </c>
    </row>
    <row r="36" spans="10:10">
      <c r="J36" s="2">
        <f>45*202730*4</f>
        <v>36491400</v>
      </c>
    </row>
    <row r="37" spans="10:10">
      <c r="J37" s="2">
        <f>J34+J35+J36</f>
        <v>150020200</v>
      </c>
    </row>
  </sheetData>
  <sortState ref="B12:K18">
    <sortCondition descending="1" ref="E12:E18"/>
  </sortState>
  <mergeCells count="12">
    <mergeCell ref="B6:K6"/>
    <mergeCell ref="B7:K7"/>
    <mergeCell ref="D10:D11"/>
    <mergeCell ref="C10:C11"/>
    <mergeCell ref="B10:B11"/>
    <mergeCell ref="F10:G10"/>
    <mergeCell ref="D9:E9"/>
    <mergeCell ref="K10:K11"/>
    <mergeCell ref="H10:H11"/>
    <mergeCell ref="I10:I11"/>
    <mergeCell ref="J10:J11"/>
    <mergeCell ref="E10:E11"/>
  </mergeCells>
  <pageMargins left="0.23622047244094491" right="0.1574803149606299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32"/>
  <sheetViews>
    <sheetView view="pageBreakPreview" zoomScaleSheetLayoutView="100" workbookViewId="0">
      <selection activeCell="U15" sqref="U15"/>
    </sheetView>
  </sheetViews>
  <sheetFormatPr defaultRowHeight="15"/>
  <cols>
    <col min="1" max="1" width="4.5703125" customWidth="1"/>
    <col min="2" max="2" width="19" customWidth="1"/>
    <col min="3" max="3" width="12.5703125" customWidth="1"/>
    <col min="4" max="4" width="13.28515625" customWidth="1"/>
    <col min="5" max="5" width="9" customWidth="1"/>
    <col min="6" max="6" width="13.7109375" customWidth="1"/>
    <col min="7" max="7" width="16.5703125" style="31" customWidth="1"/>
    <col min="8" max="8" width="8.7109375" hidden="1" customWidth="1"/>
    <col min="9" max="9" width="14.28515625" hidden="1" customWidth="1"/>
    <col min="10" max="10" width="8.7109375" hidden="1" customWidth="1"/>
    <col min="11" max="11" width="16.42578125" hidden="1" customWidth="1"/>
  </cols>
  <sheetData>
    <row r="1" spans="2:13">
      <c r="B1" s="2"/>
      <c r="C1" s="2"/>
      <c r="D1" s="2"/>
      <c r="E1" s="2"/>
      <c r="F1" s="8"/>
      <c r="G1" s="30"/>
      <c r="H1" s="8"/>
      <c r="I1" s="9"/>
      <c r="J1" s="8"/>
      <c r="K1" s="9"/>
    </row>
    <row r="2" spans="2:13">
      <c r="F2" s="8"/>
      <c r="G2" s="30"/>
      <c r="H2" s="8"/>
      <c r="I2" s="9"/>
      <c r="J2" s="8"/>
      <c r="K2" s="9"/>
    </row>
    <row r="4" spans="2:13">
      <c r="B4" s="68" t="s">
        <v>0</v>
      </c>
      <c r="C4" s="68"/>
      <c r="D4" s="68"/>
      <c r="E4" s="68"/>
      <c r="F4" s="68"/>
      <c r="G4" s="68"/>
      <c r="H4" s="68"/>
      <c r="I4" s="68"/>
      <c r="J4" s="68"/>
      <c r="K4" s="68"/>
    </row>
    <row r="5" spans="2:13" ht="30.75" customHeight="1">
      <c r="B5" s="69" t="s">
        <v>52</v>
      </c>
      <c r="C5" s="69"/>
      <c r="D5" s="69"/>
      <c r="E5" s="69"/>
      <c r="F5" s="69"/>
      <c r="G5" s="69"/>
      <c r="H5" s="69"/>
      <c r="I5" s="69"/>
      <c r="J5" s="69"/>
      <c r="K5" s="69"/>
    </row>
    <row r="6" spans="2:13">
      <c r="F6" s="22" t="s">
        <v>53</v>
      </c>
      <c r="G6" s="31">
        <v>1050000</v>
      </c>
    </row>
    <row r="7" spans="2:13" s="11" customFormat="1" ht="62.45" customHeight="1">
      <c r="B7" s="26" t="s">
        <v>2</v>
      </c>
      <c r="C7" s="71" t="s">
        <v>14</v>
      </c>
      <c r="D7" s="72"/>
      <c r="E7" s="42" t="s">
        <v>13</v>
      </c>
      <c r="F7" s="26" t="s">
        <v>15</v>
      </c>
      <c r="G7" s="32" t="s">
        <v>4</v>
      </c>
      <c r="H7" s="23" t="s">
        <v>8</v>
      </c>
      <c r="I7" s="10" t="s">
        <v>4</v>
      </c>
      <c r="J7" s="10" t="s">
        <v>8</v>
      </c>
      <c r="K7" s="10" t="s">
        <v>4</v>
      </c>
    </row>
    <row r="8" spans="2:13" ht="15.75">
      <c r="B8" s="27" t="s">
        <v>18</v>
      </c>
      <c r="C8" s="38">
        <v>45200</v>
      </c>
      <c r="D8" s="39">
        <v>45291</v>
      </c>
      <c r="E8" s="43">
        <f>D8-C8</f>
        <v>91</v>
      </c>
      <c r="F8" s="51">
        <v>7.1</v>
      </c>
      <c r="G8" s="33">
        <f>($G$6*F8)</f>
        <v>7455000</v>
      </c>
      <c r="H8" s="24">
        <v>0.65</v>
      </c>
      <c r="I8" s="12" t="e">
        <f>#REF!*H8</f>
        <v>#REF!</v>
      </c>
      <c r="J8" s="13">
        <v>0.7</v>
      </c>
      <c r="K8" s="12" t="e">
        <f>#REF!*J8</f>
        <v>#REF!</v>
      </c>
    </row>
    <row r="9" spans="2:13" ht="15.75">
      <c r="B9" s="27" t="s">
        <v>23</v>
      </c>
      <c r="C9" s="38">
        <v>45200</v>
      </c>
      <c r="D9" s="39">
        <v>45291</v>
      </c>
      <c r="E9" s="43">
        <f t="shared" ref="E9:E14" si="0">D9-C9</f>
        <v>91</v>
      </c>
      <c r="F9" s="51">
        <v>7.1</v>
      </c>
      <c r="G9" s="33">
        <f t="shared" ref="G9:G14" si="1">($G$6*F9)</f>
        <v>7455000</v>
      </c>
      <c r="H9" s="24">
        <v>0.65</v>
      </c>
      <c r="I9" s="12" t="e">
        <f>#REF!*H9</f>
        <v>#REF!</v>
      </c>
      <c r="J9" s="13">
        <v>0.7</v>
      </c>
      <c r="K9" s="12" t="e">
        <f>#REF!*J9</f>
        <v>#REF!</v>
      </c>
    </row>
    <row r="10" spans="2:13" ht="15.75">
      <c r="B10" s="27" t="s">
        <v>16</v>
      </c>
      <c r="C10" s="38">
        <v>45200</v>
      </c>
      <c r="D10" s="39">
        <v>45291</v>
      </c>
      <c r="E10" s="43">
        <f t="shared" si="0"/>
        <v>91</v>
      </c>
      <c r="F10" s="51">
        <v>7.1</v>
      </c>
      <c r="G10" s="33">
        <f t="shared" si="1"/>
        <v>7455000</v>
      </c>
      <c r="H10" s="24"/>
      <c r="I10" s="12"/>
      <c r="J10" s="13"/>
      <c r="K10" s="12"/>
    </row>
    <row r="11" spans="2:13" ht="15.75" customHeight="1">
      <c r="B11" s="27" t="s">
        <v>24</v>
      </c>
      <c r="C11" s="38">
        <v>45200</v>
      </c>
      <c r="D11" s="39">
        <v>45291</v>
      </c>
      <c r="E11" s="43">
        <f t="shared" si="0"/>
        <v>91</v>
      </c>
      <c r="F11" s="51">
        <v>7.1</v>
      </c>
      <c r="G11" s="33">
        <f t="shared" si="1"/>
        <v>7455000</v>
      </c>
      <c r="H11" s="24">
        <v>0.65</v>
      </c>
      <c r="I11" s="12" t="e">
        <f>#REF!*H11</f>
        <v>#REF!</v>
      </c>
      <c r="J11" s="13">
        <v>0.7</v>
      </c>
      <c r="K11" s="12" t="e">
        <f>#REF!*J11</f>
        <v>#REF!</v>
      </c>
    </row>
    <row r="12" spans="2:13" ht="15.75">
      <c r="B12" s="27" t="s">
        <v>17</v>
      </c>
      <c r="C12" s="38">
        <v>45200</v>
      </c>
      <c r="D12" s="39">
        <v>45291</v>
      </c>
      <c r="E12" s="43">
        <f t="shared" si="0"/>
        <v>91</v>
      </c>
      <c r="F12" s="51">
        <v>7.1</v>
      </c>
      <c r="G12" s="33">
        <f t="shared" si="1"/>
        <v>7455000</v>
      </c>
      <c r="H12" s="24">
        <v>0.65</v>
      </c>
      <c r="I12" s="12" t="e">
        <f>#REF!*H12</f>
        <v>#REF!</v>
      </c>
      <c r="J12" s="13">
        <v>0.7</v>
      </c>
      <c r="K12" s="12" t="e">
        <f>#REF!*J12</f>
        <v>#REF!</v>
      </c>
    </row>
    <row r="13" spans="2:13" ht="15.75">
      <c r="B13" s="27" t="s">
        <v>25</v>
      </c>
      <c r="C13" s="38">
        <v>45200</v>
      </c>
      <c r="D13" s="39">
        <v>45291</v>
      </c>
      <c r="E13" s="43">
        <f t="shared" si="0"/>
        <v>91</v>
      </c>
      <c r="F13" s="51">
        <v>7.1</v>
      </c>
      <c r="G13" s="33">
        <f t="shared" si="1"/>
        <v>7455000</v>
      </c>
      <c r="H13" s="24">
        <v>0.65</v>
      </c>
      <c r="I13" s="12" t="e">
        <f>#REF!*H13</f>
        <v>#REF!</v>
      </c>
      <c r="J13" s="13">
        <v>0.7</v>
      </c>
      <c r="K13" s="12" t="e">
        <f>#REF!*J13</f>
        <v>#REF!</v>
      </c>
    </row>
    <row r="14" spans="2:13" ht="15.75">
      <c r="B14" s="27" t="s">
        <v>26</v>
      </c>
      <c r="C14" s="38">
        <v>45200</v>
      </c>
      <c r="D14" s="39">
        <v>45291</v>
      </c>
      <c r="E14" s="43">
        <f t="shared" si="0"/>
        <v>91</v>
      </c>
      <c r="F14" s="51">
        <v>7.1</v>
      </c>
      <c r="G14" s="33">
        <f t="shared" si="1"/>
        <v>7455000</v>
      </c>
      <c r="H14" s="24">
        <v>0.65</v>
      </c>
      <c r="I14" s="12" t="e">
        <f>#REF!*H14</f>
        <v>#REF!</v>
      </c>
      <c r="J14" s="13">
        <v>0.7</v>
      </c>
      <c r="K14" s="12" t="e">
        <f>#REF!*J14</f>
        <v>#REF!</v>
      </c>
    </row>
    <row r="15" spans="2:13" ht="15.75">
      <c r="B15" s="27"/>
      <c r="C15" s="38"/>
      <c r="D15" s="39"/>
      <c r="E15" s="43"/>
      <c r="F15" s="51"/>
      <c r="G15" s="33"/>
      <c r="H15" s="24"/>
      <c r="I15" s="12"/>
      <c r="J15" s="13"/>
      <c r="K15" s="12"/>
    </row>
    <row r="16" spans="2:13" ht="15.75">
      <c r="B16" s="28" t="s">
        <v>7</v>
      </c>
      <c r="C16" s="40"/>
      <c r="D16" s="41"/>
      <c r="E16" s="41"/>
      <c r="F16" s="29"/>
      <c r="G16" s="34">
        <f>SUM(G8:G15)</f>
        <v>52185000</v>
      </c>
      <c r="H16" s="25"/>
      <c r="I16" s="14" t="e">
        <f>SUM(I8:I9)</f>
        <v>#REF!</v>
      </c>
      <c r="J16" s="14"/>
      <c r="K16" s="14" t="e">
        <f>SUM(K8:K9)</f>
        <v>#REF!</v>
      </c>
      <c r="M16">
        <f>G16*1.12</f>
        <v>58447200.000000007</v>
      </c>
    </row>
    <row r="17" spans="2:11">
      <c r="F17" s="15"/>
      <c r="G17" s="35"/>
      <c r="H17" s="16"/>
      <c r="I17" s="16"/>
      <c r="J17" s="16"/>
      <c r="K17" s="16"/>
    </row>
    <row r="18" spans="2:11" ht="15.75">
      <c r="B18" s="20"/>
      <c r="C18" s="20"/>
      <c r="D18" s="20"/>
      <c r="E18" s="20"/>
      <c r="F18" s="21"/>
      <c r="G18" s="36"/>
      <c r="H18" s="16"/>
      <c r="I18" s="16"/>
      <c r="J18" s="16"/>
      <c r="K18" s="16"/>
    </row>
    <row r="19" spans="2:11" ht="33" customHeight="1">
      <c r="B19" s="70"/>
      <c r="C19" s="70"/>
      <c r="D19" s="70"/>
      <c r="E19" s="70"/>
      <c r="F19" s="70"/>
      <c r="G19" s="70"/>
      <c r="H19" s="16"/>
      <c r="I19" s="16"/>
      <c r="J19" s="16"/>
      <c r="K19" s="16"/>
    </row>
    <row r="20" spans="2:11" ht="15.75">
      <c r="B20" s="17"/>
      <c r="C20" s="17"/>
      <c r="D20" s="17"/>
      <c r="E20" s="17"/>
      <c r="G20" s="18"/>
      <c r="H20" s="18"/>
      <c r="I20" s="18"/>
      <c r="J20" s="18"/>
      <c r="K20" s="18"/>
    </row>
    <row r="21" spans="2:11">
      <c r="B21" s="19" t="s">
        <v>19</v>
      </c>
      <c r="C21" s="19"/>
      <c r="D21" s="19"/>
      <c r="E21" s="19"/>
      <c r="G21" s="37" t="s">
        <v>21</v>
      </c>
      <c r="H21" s="19"/>
      <c r="I21" s="19"/>
      <c r="J21" s="19"/>
      <c r="K21" s="19"/>
    </row>
    <row r="22" spans="2:11">
      <c r="B22" s="19"/>
      <c r="C22" s="19"/>
      <c r="D22" s="19"/>
      <c r="E22" s="19"/>
      <c r="G22" s="37"/>
      <c r="H22" s="19"/>
      <c r="I22" s="19"/>
      <c r="J22" s="19"/>
      <c r="K22" s="19"/>
    </row>
    <row r="23" spans="2:11">
      <c r="B23" s="19"/>
      <c r="C23" s="19"/>
      <c r="D23" s="19"/>
      <c r="E23" s="19"/>
      <c r="G23" s="37"/>
      <c r="H23" s="19"/>
      <c r="I23" s="19"/>
      <c r="J23" s="19"/>
      <c r="K23" s="19"/>
    </row>
    <row r="24" spans="2:11">
      <c r="B24" s="19" t="s">
        <v>11</v>
      </c>
      <c r="C24" s="19"/>
      <c r="D24" s="19"/>
      <c r="E24" s="19"/>
      <c r="G24" s="37" t="s">
        <v>10</v>
      </c>
      <c r="H24" s="19"/>
      <c r="I24" s="19"/>
      <c r="J24" s="19"/>
      <c r="K24" s="19"/>
    </row>
    <row r="29" spans="2:11">
      <c r="G29" s="31">
        <f>G16*87%</f>
        <v>45400950</v>
      </c>
    </row>
    <row r="31" spans="2:11">
      <c r="G31" s="31" t="e">
        <f>G20+#REF!</f>
        <v>#REF!</v>
      </c>
    </row>
    <row r="32" spans="2:11">
      <c r="G32" s="31" t="e">
        <f>G18+#REF!+#REF!</f>
        <v>#REF!</v>
      </c>
    </row>
  </sheetData>
  <mergeCells count="4">
    <mergeCell ref="B4:K4"/>
    <mergeCell ref="B5:K5"/>
    <mergeCell ref="B19:G19"/>
    <mergeCell ref="C7:D7"/>
  </mergeCells>
  <pageMargins left="0.6692913385826772" right="0.31496062992125984" top="1.1200000000000001" bottom="0.74803149606299213" header="0.31496062992125984" footer="0.31496062992125984"/>
  <pageSetup paperSize="9" orientation="portrait" verticalDpi="0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ИО</vt:lpstr>
      <vt:lpstr>НС</vt:lpstr>
      <vt:lpstr>ИО!Область_печати</vt:lpstr>
      <vt:lpstr>НС!Область_печати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2024-02-22T02:58:08Z</cp:lastPrinted>
  <dcterms:created xsi:type="dcterms:W3CDTF">2018-02-10T09:09:47Z</dcterms:created>
  <dcterms:modified xsi:type="dcterms:W3CDTF">2024-02-22T06:32:39Z</dcterms:modified>
</cp:coreProperties>
</file>