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955" windowHeight="6090" tabRatio="745"/>
  </bookViews>
  <sheets>
    <sheet name="1-Хом аше ва мат" sheetId="1" r:id="rId1"/>
    <sheet name="2-Махсулот сотиш" sheetId="4" r:id="rId2"/>
    <sheet name="3-Импорт " sheetId="6" r:id="rId3"/>
    <sheet name="4-Хизматлар" sheetId="2" r:id="rId4"/>
    <sheet name="5-Пудратчи" sheetId="5" r:id="rId5"/>
    <sheet name="6-Эл.эн.газ сув" sheetId="7" r:id="rId6"/>
    <sheet name="7-Гос.зак." sheetId="3" r:id="rId7"/>
    <sheet name="7.1-xarid.uzex.uz" sheetId="19" r:id="rId8"/>
    <sheet name="7.1-1-xarid.uzex.uz auksion" sheetId="26" r:id="rId9"/>
    <sheet name="7.1-Магазин хт харид" sheetId="18" r:id="rId10"/>
    <sheet name="7.2-Конкурс-Отб.наил.предл." sheetId="10" r:id="rId11"/>
    <sheet name="7.3.-Прямые закупки за 2023" sheetId="20" r:id="rId12"/>
    <sheet name="7.4.-Аукцион" sheetId="21" r:id="rId13"/>
    <sheet name="7.5.-СПОТ_харид" sheetId="14" r:id="rId14"/>
    <sheet name="7.6.-СПОТ_сотиш" sheetId="15" r:id="rId15"/>
    <sheet name="8-coopere" sheetId="24" r:id="rId16"/>
    <sheet name="Восстановлен 2022" sheetId="23" r:id="rId17"/>
    <sheet name="Лист1" sheetId="25" r:id="rId18"/>
  </sheets>
  <externalReferences>
    <externalReference r:id="rId19"/>
    <externalReference r:id="rId20"/>
  </externalReferences>
  <definedNames>
    <definedName name="_xlnm._FilterDatabase" localSheetId="0" hidden="1">'1-Хом аше ва мат'!$A$5:$F$90</definedName>
    <definedName name="_xlnm._FilterDatabase" localSheetId="1" hidden="1">'2-Махсулот сотиш'!$A$6:$B$443</definedName>
    <definedName name="_xlnm._FilterDatabase" localSheetId="2" hidden="1">'3-Импорт '!$A$6:$C$9</definedName>
    <definedName name="_xlnm._FilterDatabase" localSheetId="3" hidden="1">'4-Хизматлар'!$A$6:$B$135</definedName>
    <definedName name="_xlnm._FilterDatabase" localSheetId="4" hidden="1">'5-Пудратчи'!$A$6:$B$11</definedName>
    <definedName name="_xlnm._FilterDatabase" localSheetId="5" hidden="1">'6-Эл.эн.газ сув'!$A$6:$B$13</definedName>
    <definedName name="_xlnm._FilterDatabase" localSheetId="8" hidden="1">'7.1-1-xarid.uzex.uz auksion'!$A$4:$H$4</definedName>
    <definedName name="_xlnm._FilterDatabase" localSheetId="7" hidden="1">'7.1-xarid.uzex.uz'!$A$4:$H$4</definedName>
    <definedName name="_xlnm._FilterDatabase" localSheetId="11" hidden="1">'7.3.-Прямые закупки за 2023'!$A$2:$J$22</definedName>
    <definedName name="_xlnm._FilterDatabase" localSheetId="12" hidden="1">'7.4.-Аукцион'!$A$6:$M$7</definedName>
    <definedName name="_xlnm._FilterDatabase" localSheetId="13" hidden="1">'7.5.-СПОТ_харид'!$A$4:$L$18</definedName>
    <definedName name="_xlnm._FilterDatabase" localSheetId="14" hidden="1">'7.6.-СПОТ_сотиш'!$A$4:$K$300</definedName>
    <definedName name="_xlnm._FilterDatabase" localSheetId="15" hidden="1">'8-coopere'!$A$3:$J$4</definedName>
    <definedName name="_xlnm._FilterDatabase" localSheetId="16" hidden="1">'Восстановлен 2022'!$B$3:$H$3</definedName>
    <definedName name="_xlnm.Print_Titles" localSheetId="0">'1-Хом аше ва мат'!$5:$5</definedName>
    <definedName name="_xlnm.Print_Titles" localSheetId="1">'2-Махсулот сотиш'!$6:$6</definedName>
    <definedName name="_xlnm.Print_Titles" localSheetId="3">'4-Хизматлар'!$6:$6</definedName>
    <definedName name="_xlnm.Print_Titles" localSheetId="9">'7.1-Магазин хт харид'!$5:$5</definedName>
    <definedName name="_xlnm.Print_Titles" localSheetId="14">'7.6.-СПОТ_сотиш'!$4:$4</definedName>
    <definedName name="_xlnm.Print_Area" localSheetId="0">'1-Хом аше ва мат'!$A$1:$B$91</definedName>
    <definedName name="_xlnm.Print_Area" localSheetId="1">'2-Махсулот сотиш'!$A$1:$B$443</definedName>
    <definedName name="_xlnm.Print_Area" localSheetId="2">'3-Импорт '!$A$1:$B$11</definedName>
    <definedName name="_xlnm.Print_Area" localSheetId="3">'4-Хизматлар'!$A$1:$B$139</definedName>
    <definedName name="_xlnm.Print_Area" localSheetId="8">'7.1-1-xarid.uzex.uz auksion'!$A$1:$H$11</definedName>
    <definedName name="_xlnm.Print_Area" localSheetId="7">'7.1-xarid.uzex.uz'!$A$1:$H$6</definedName>
    <definedName name="_xlnm.Print_Area" localSheetId="9">'7.1-Магазин хт харид'!$A$1:$H$15</definedName>
    <definedName name="_xlnm.Print_Area" localSheetId="10">'7.2-Конкурс-Отб.наил.предл.'!$A$1:$M$12</definedName>
    <definedName name="_xlnm.Print_Area" localSheetId="12">'7.4.-Аукцион'!$A$1:$M$5</definedName>
    <definedName name="_xlnm.Print_Area" localSheetId="13">'7.5.-СПОТ_харид'!$A$1:$I$20</definedName>
    <definedName name="_xlnm.Print_Area" localSheetId="14">'7.6.-СПОТ_сотиш'!$A$1:$I$302</definedName>
    <definedName name="_xlnm.Print_Area" localSheetId="6">'7-Гос.зак.'!$G$1:$K$41</definedName>
    <definedName name="_xlnm.Print_Area" localSheetId="15">'8-coopere'!$A$1:$J$17</definedName>
  </definedNames>
  <calcPr calcId="144525"/>
</workbook>
</file>

<file path=xl/calcChain.xml><?xml version="1.0" encoding="utf-8"?>
<calcChain xmlns="http://schemas.openxmlformats.org/spreadsheetml/2006/main">
  <c r="H6" i="3" l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5" i="3"/>
  <c r="J45" i="14"/>
  <c r="A5" i="23" l="1"/>
  <c r="A6" i="23" s="1"/>
  <c r="A7" i="23" s="1"/>
  <c r="A8" i="23" s="1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5" i="19"/>
  <c r="H16" i="21" l="1"/>
  <c r="E16" i="21"/>
  <c r="A7" i="18"/>
  <c r="A8" i="18" s="1"/>
  <c r="A9" i="18" s="1"/>
  <c r="A10" i="18" s="1"/>
  <c r="I300" i="15" l="1"/>
  <c r="B15" i="7" l="1"/>
  <c r="B12" i="5"/>
  <c r="B11" i="6"/>
  <c r="B90" i="1"/>
  <c r="K8" i="15" l="1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K100" i="15"/>
  <c r="K101" i="15"/>
  <c r="K102" i="15"/>
  <c r="K103" i="15"/>
  <c r="K104" i="15"/>
  <c r="K105" i="15"/>
  <c r="K106" i="15"/>
  <c r="K107" i="15"/>
  <c r="K108" i="15"/>
  <c r="K109" i="15"/>
  <c r="K110" i="15"/>
  <c r="K111" i="15"/>
  <c r="K112" i="15"/>
  <c r="K113" i="15"/>
  <c r="K114" i="15"/>
  <c r="K115" i="15"/>
  <c r="K116" i="15"/>
  <c r="K117" i="15"/>
  <c r="K118" i="15"/>
  <c r="K119" i="15"/>
  <c r="K120" i="15"/>
  <c r="K121" i="15"/>
  <c r="K122" i="15"/>
  <c r="K123" i="15"/>
  <c r="K124" i="15"/>
  <c r="K125" i="15"/>
  <c r="K126" i="15"/>
  <c r="K127" i="15"/>
  <c r="K128" i="15"/>
  <c r="K129" i="15"/>
  <c r="K130" i="15"/>
  <c r="K131" i="15"/>
  <c r="K132" i="15"/>
  <c r="K133" i="15"/>
  <c r="K134" i="15"/>
  <c r="K135" i="15"/>
  <c r="K136" i="15"/>
  <c r="K137" i="15"/>
  <c r="K138" i="15"/>
  <c r="K139" i="15"/>
  <c r="K140" i="15"/>
  <c r="K141" i="15"/>
  <c r="K142" i="15"/>
  <c r="K143" i="15"/>
  <c r="K144" i="15"/>
  <c r="K145" i="15"/>
  <c r="K146" i="15"/>
  <c r="K147" i="15"/>
  <c r="K148" i="15"/>
  <c r="K149" i="15"/>
  <c r="K150" i="15"/>
  <c r="K151" i="15"/>
  <c r="K152" i="15"/>
  <c r="K153" i="15"/>
  <c r="K154" i="15"/>
  <c r="K155" i="15"/>
  <c r="K156" i="15"/>
  <c r="K157" i="15"/>
  <c r="K158" i="15"/>
  <c r="K159" i="15"/>
  <c r="K160" i="15"/>
  <c r="K161" i="15"/>
  <c r="K162" i="15"/>
  <c r="K163" i="15"/>
  <c r="K164" i="15"/>
  <c r="K165" i="15"/>
  <c r="K166" i="15"/>
  <c r="K167" i="15"/>
  <c r="K168" i="15"/>
  <c r="K169" i="15"/>
  <c r="K170" i="15"/>
  <c r="K171" i="15"/>
  <c r="K172" i="15"/>
  <c r="K173" i="15"/>
  <c r="K174" i="15"/>
  <c r="K175" i="15"/>
  <c r="K176" i="15"/>
  <c r="K177" i="15"/>
  <c r="K178" i="15"/>
  <c r="K179" i="15"/>
  <c r="K180" i="15"/>
  <c r="K181" i="15"/>
  <c r="K182" i="15"/>
  <c r="K183" i="15"/>
  <c r="K184" i="15"/>
  <c r="K185" i="15"/>
  <c r="K186" i="15"/>
  <c r="K187" i="15"/>
  <c r="K188" i="15"/>
  <c r="K189" i="15"/>
  <c r="K190" i="15"/>
  <c r="K191" i="15"/>
  <c r="K192" i="15"/>
  <c r="K193" i="15"/>
  <c r="K194" i="15"/>
  <c r="K195" i="15"/>
  <c r="K196" i="15"/>
  <c r="K197" i="15"/>
  <c r="K198" i="15"/>
  <c r="K199" i="15"/>
  <c r="K200" i="15"/>
  <c r="K201" i="15"/>
  <c r="K202" i="15"/>
  <c r="K203" i="15"/>
  <c r="K204" i="15"/>
  <c r="K205" i="15"/>
  <c r="K206" i="15"/>
  <c r="K207" i="15"/>
  <c r="K208" i="15"/>
  <c r="K209" i="15"/>
  <c r="K210" i="15"/>
  <c r="K211" i="15"/>
  <c r="K212" i="15"/>
  <c r="K213" i="15"/>
  <c r="K214" i="15"/>
  <c r="K215" i="15"/>
  <c r="K216" i="15"/>
  <c r="K217" i="15"/>
  <c r="K218" i="15"/>
  <c r="K219" i="15"/>
  <c r="K220" i="15"/>
  <c r="K221" i="15"/>
  <c r="K222" i="15"/>
  <c r="K223" i="15"/>
  <c r="K224" i="15"/>
  <c r="K225" i="15"/>
  <c r="K226" i="15"/>
  <c r="K227" i="15"/>
  <c r="K228" i="15"/>
  <c r="K229" i="15"/>
  <c r="K230" i="15"/>
  <c r="K231" i="15"/>
  <c r="K232" i="15"/>
  <c r="K233" i="15"/>
  <c r="K234" i="15"/>
  <c r="K235" i="15"/>
  <c r="K236" i="15"/>
  <c r="K237" i="15"/>
  <c r="K238" i="15"/>
  <c r="K239" i="15"/>
  <c r="K240" i="15"/>
  <c r="K241" i="15"/>
  <c r="K242" i="15"/>
  <c r="K243" i="15"/>
  <c r="K244" i="15"/>
  <c r="K245" i="15"/>
  <c r="K246" i="15"/>
  <c r="K247" i="15"/>
  <c r="K248" i="15"/>
  <c r="K249" i="15"/>
  <c r="K250" i="15"/>
  <c r="K251" i="15"/>
  <c r="K252" i="15"/>
  <c r="K253" i="15"/>
  <c r="K254" i="15"/>
  <c r="K255" i="15"/>
  <c r="K256" i="15"/>
  <c r="K257" i="15"/>
  <c r="K258" i="15"/>
  <c r="K259" i="15"/>
  <c r="K260" i="15"/>
  <c r="K261" i="15"/>
  <c r="K262" i="15"/>
  <c r="K263" i="15"/>
  <c r="K264" i="15"/>
  <c r="K265" i="15"/>
  <c r="K266" i="15"/>
  <c r="K267" i="15"/>
  <c r="K268" i="15"/>
  <c r="K269" i="15"/>
  <c r="K270" i="15"/>
  <c r="K271" i="15"/>
  <c r="K272" i="15"/>
  <c r="K273" i="15"/>
  <c r="K274" i="15"/>
  <c r="K275" i="15"/>
  <c r="K276" i="15"/>
  <c r="K277" i="15"/>
  <c r="K278" i="15"/>
  <c r="K279" i="15"/>
  <c r="K280" i="15"/>
  <c r="K281" i="15"/>
  <c r="K282" i="15"/>
  <c r="K283" i="15"/>
  <c r="K284" i="15"/>
  <c r="K285" i="15"/>
  <c r="K286" i="15"/>
  <c r="K287" i="15"/>
  <c r="K288" i="15"/>
  <c r="K289" i="15"/>
  <c r="K290" i="15"/>
  <c r="K291" i="15"/>
  <c r="K292" i="15"/>
  <c r="K293" i="15"/>
  <c r="K294" i="15"/>
  <c r="K295" i="15"/>
  <c r="K296" i="15"/>
  <c r="K297" i="15"/>
  <c r="K298" i="15"/>
  <c r="K299" i="15"/>
  <c r="I20" i="14"/>
  <c r="K19" i="14"/>
  <c r="K20" i="14"/>
  <c r="E12" i="18" l="1"/>
  <c r="H12" i="18"/>
  <c r="H5" i="24" l="1"/>
  <c r="K6" i="14" l="1"/>
  <c r="K7" i="14"/>
  <c r="K8" i="14"/>
  <c r="K9" i="14"/>
  <c r="K10" i="14"/>
  <c r="K11" i="14"/>
  <c r="K12" i="14"/>
  <c r="K13" i="14"/>
  <c r="K14" i="14"/>
  <c r="K15" i="14"/>
  <c r="K16" i="14"/>
  <c r="K17" i="14"/>
  <c r="K18" i="14"/>
  <c r="K6" i="15"/>
  <c r="K7" i="15"/>
  <c r="K42" i="14" l="1"/>
  <c r="K36" i="14"/>
  <c r="K30" i="14"/>
  <c r="G29" i="14"/>
  <c r="I7" i="3" s="1"/>
  <c r="G27" i="14"/>
  <c r="I5" i="3" s="1"/>
  <c r="K43" i="14"/>
  <c r="K37" i="14"/>
  <c r="K31" i="14"/>
  <c r="I27" i="14"/>
  <c r="K44" i="14"/>
  <c r="K38" i="14"/>
  <c r="K32" i="14"/>
  <c r="I29" i="14"/>
  <c r="K27" i="14"/>
  <c r="K34" i="14"/>
  <c r="I28" i="14"/>
  <c r="K6" i="3" s="1"/>
  <c r="K35" i="14"/>
  <c r="K28" i="14"/>
  <c r="K39" i="14"/>
  <c r="K33" i="14"/>
  <c r="K29" i="14"/>
  <c r="I40" i="14" s="1"/>
  <c r="K18" i="3" s="1"/>
  <c r="G28" i="14"/>
  <c r="I6" i="3" s="1"/>
  <c r="K40" i="14"/>
  <c r="G30" i="14"/>
  <c r="I8" i="3" s="1"/>
  <c r="K41" i="14"/>
  <c r="I30" i="14"/>
  <c r="I31" i="14"/>
  <c r="K9" i="3" s="1"/>
  <c r="G31" i="14"/>
  <c r="I9" i="3" s="1"/>
  <c r="B9" i="6"/>
  <c r="G40" i="14" l="1"/>
  <c r="I18" i="3" s="1"/>
  <c r="I34" i="14"/>
  <c r="K12" i="3" s="1"/>
  <c r="G44" i="14"/>
  <c r="I22" i="3" s="1"/>
  <c r="I35" i="14"/>
  <c r="K13" i="3" s="1"/>
  <c r="H30" i="14"/>
  <c r="J8" i="3" s="1"/>
  <c r="K8" i="3"/>
  <c r="G37" i="14"/>
  <c r="I15" i="3" s="1"/>
  <c r="H29" i="14"/>
  <c r="J7" i="3" s="1"/>
  <c r="K7" i="3"/>
  <c r="H27" i="14"/>
  <c r="J5" i="3" s="1"/>
  <c r="K5" i="3"/>
  <c r="I41" i="14"/>
  <c r="G41" i="14"/>
  <c r="I19" i="3" s="1"/>
  <c r="I32" i="14"/>
  <c r="K10" i="3" s="1"/>
  <c r="G36" i="14"/>
  <c r="I14" i="3" s="1"/>
  <c r="G35" i="14"/>
  <c r="I13" i="3" s="1"/>
  <c r="G32" i="14"/>
  <c r="I10" i="3" s="1"/>
  <c r="G33" i="14"/>
  <c r="I33" i="14"/>
  <c r="K11" i="3" s="1"/>
  <c r="I38" i="14"/>
  <c r="K16" i="3" s="1"/>
  <c r="I39" i="14"/>
  <c r="K17" i="3" s="1"/>
  <c r="G34" i="14"/>
  <c r="I12" i="3" s="1"/>
  <c r="I36" i="14"/>
  <c r="K14" i="3" s="1"/>
  <c r="I37" i="14"/>
  <c r="G39" i="14"/>
  <c r="I17" i="3" s="1"/>
  <c r="G38" i="14"/>
  <c r="I16" i="3" s="1"/>
  <c r="I44" i="14"/>
  <c r="K45" i="14"/>
  <c r="H36" i="14"/>
  <c r="J14" i="3" s="1"/>
  <c r="H40" i="14"/>
  <c r="J18" i="3" s="1"/>
  <c r="G42" i="14"/>
  <c r="I20" i="3" s="1"/>
  <c r="I42" i="14"/>
  <c r="H32" i="14"/>
  <c r="J10" i="3" s="1"/>
  <c r="H34" i="14"/>
  <c r="J12" i="3" s="1"/>
  <c r="H28" i="14"/>
  <c r="J6" i="3" s="1"/>
  <c r="H31" i="14"/>
  <c r="J9" i="3" s="1"/>
  <c r="G43" i="14"/>
  <c r="I21" i="3" s="1"/>
  <c r="I43" i="14"/>
  <c r="K21" i="3" s="1"/>
  <c r="H10" i="23"/>
  <c r="H37" i="14" l="1"/>
  <c r="J15" i="3" s="1"/>
  <c r="K15" i="3"/>
  <c r="H41" i="14"/>
  <c r="J19" i="3" s="1"/>
  <c r="K19" i="3"/>
  <c r="H44" i="14"/>
  <c r="J22" i="3" s="1"/>
  <c r="K22" i="3"/>
  <c r="H42" i="14"/>
  <c r="J20" i="3" s="1"/>
  <c r="K20" i="3"/>
  <c r="H33" i="14"/>
  <c r="J11" i="3" s="1"/>
  <c r="I11" i="3"/>
  <c r="H35" i="14"/>
  <c r="J13" i="3" s="1"/>
  <c r="H38" i="14"/>
  <c r="J16" i="3" s="1"/>
  <c r="H39" i="14"/>
  <c r="J17" i="3" s="1"/>
  <c r="H43" i="14"/>
  <c r="J21" i="3" s="1"/>
  <c r="I45" i="14"/>
  <c r="I47" i="14" s="1"/>
  <c r="H6" i="26"/>
  <c r="F23" i="20"/>
  <c r="G23" i="20"/>
  <c r="H6" i="19"/>
  <c r="I5" i="26" l="1"/>
  <c r="B135" i="2"/>
  <c r="D135" i="2" l="1"/>
  <c r="H12" i="10" l="1"/>
  <c r="P16" i="21" l="1"/>
  <c r="B104" i="1" l="1"/>
  <c r="J20" i="14" l="1"/>
  <c r="B453" i="4"/>
  <c r="B454" i="4" s="1"/>
  <c r="Q306" i="15" l="1"/>
  <c r="L12" i="10"/>
  <c r="M12" i="10"/>
  <c r="O16" i="21" s="1"/>
  <c r="F21" i="10" l="1"/>
  <c r="F40" i="3" l="1"/>
  <c r="E40" i="3"/>
  <c r="F20" i="10"/>
  <c r="K5" i="15"/>
  <c r="K307" i="15" l="1"/>
  <c r="I25" i="3" s="1"/>
  <c r="G308" i="15"/>
  <c r="J26" i="3" s="1"/>
  <c r="I308" i="15"/>
  <c r="G307" i="15"/>
  <c r="J25" i="3" s="1"/>
  <c r="I307" i="15"/>
  <c r="K308" i="15"/>
  <c r="I26" i="3" s="1"/>
  <c r="H308" i="15" l="1"/>
  <c r="H307" i="15"/>
  <c r="I309" i="15"/>
  <c r="K26" i="3"/>
  <c r="K25" i="3"/>
  <c r="E39" i="3" l="1"/>
  <c r="F38" i="3"/>
  <c r="E38" i="3"/>
  <c r="K27" i="3"/>
  <c r="I27" i="3"/>
  <c r="I22" i="14" l="1"/>
  <c r="I23" i="3"/>
  <c r="E41" i="3"/>
  <c r="F39" i="3"/>
  <c r="F41" i="3" s="1"/>
  <c r="K23" i="3" l="1"/>
  <c r="K30" i="3" l="1"/>
  <c r="K34" i="3"/>
  <c r="B107" i="1" s="1"/>
</calcChain>
</file>

<file path=xl/sharedStrings.xml><?xml version="1.0" encoding="utf-8"?>
<sst xmlns="http://schemas.openxmlformats.org/spreadsheetml/2006/main" count="2370" uniqueCount="1192">
  <si>
    <t>Хом аше, материаллар сотиб олиш буйича шартномалар руйхати</t>
  </si>
  <si>
    <t>Контрагаент</t>
  </si>
  <si>
    <t>Суммаси</t>
  </si>
  <si>
    <t xml:space="preserve">   Договор №117691345-66юрс от 15.02.10г.услуги интернет-связи</t>
  </si>
  <si>
    <t>Хизматлар буйича шартномалар руйхати</t>
  </si>
  <si>
    <t>Итого</t>
  </si>
  <si>
    <t xml:space="preserve">   Договор</t>
  </si>
  <si>
    <t>Тайёр махсулот сотиш буйича шартномалар руйхати</t>
  </si>
  <si>
    <t>1-илова</t>
  </si>
  <si>
    <t>2-илова</t>
  </si>
  <si>
    <t>3-илова</t>
  </si>
  <si>
    <t>4-илова</t>
  </si>
  <si>
    <t>5-илова</t>
  </si>
  <si>
    <t>Эл.энергия, табиий газ ва сув билан таъминлаш буйича шартномалар руйхати</t>
  </si>
  <si>
    <t>6-илова</t>
  </si>
  <si>
    <t>7-илова</t>
  </si>
  <si>
    <t>ИТОГО</t>
  </si>
  <si>
    <t>март</t>
  </si>
  <si>
    <t>Аукцион</t>
  </si>
  <si>
    <t>Магазин</t>
  </si>
  <si>
    <t>февраль</t>
  </si>
  <si>
    <t>январь</t>
  </si>
  <si>
    <t>апрель</t>
  </si>
  <si>
    <t>май</t>
  </si>
  <si>
    <t>июнь</t>
  </si>
  <si>
    <t>ВСЕГО</t>
  </si>
  <si>
    <t>Сумма договора</t>
  </si>
  <si>
    <t>№ сделки</t>
  </si>
  <si>
    <t>Барда</t>
  </si>
  <si>
    <t xml:space="preserve">   Договор 491-юрс от 12.08.19 Услуги банка</t>
  </si>
  <si>
    <t>июль</t>
  </si>
  <si>
    <t>август</t>
  </si>
  <si>
    <t>сентябрь</t>
  </si>
  <si>
    <t>Список заключенных договоров на портале гос.закупках</t>
  </si>
  <si>
    <t xml:space="preserve">Гос.закупка </t>
  </si>
  <si>
    <t>СПОТ</t>
  </si>
  <si>
    <t>Хом ашё ва ТМБ</t>
  </si>
  <si>
    <t>Шартномалар сони</t>
  </si>
  <si>
    <t>Микдори</t>
  </si>
  <si>
    <t>Умумий суммаси</t>
  </si>
  <si>
    <t>октябрь</t>
  </si>
  <si>
    <t>ноябрь</t>
  </si>
  <si>
    <t>декабрь</t>
  </si>
  <si>
    <t>Дата сделки</t>
  </si>
  <si>
    <t>Продавец</t>
  </si>
  <si>
    <t>Продавец ИНН</t>
  </si>
  <si>
    <t>№ контракта</t>
  </si>
  <si>
    <t>Контракт</t>
  </si>
  <si>
    <t>Количество</t>
  </si>
  <si>
    <t>Цена</t>
  </si>
  <si>
    <t>Сумма сделки</t>
  </si>
  <si>
    <t>Покупатель</t>
  </si>
  <si>
    <t>Покупатель ИНН</t>
  </si>
  <si>
    <t>ф/х Тулаган</t>
  </si>
  <si>
    <t>201472680</t>
  </si>
  <si>
    <t>Барда жидкая послеспиртовая из зерна АО БИОКИМЁ</t>
  </si>
  <si>
    <t>BIO KORM ХК</t>
  </si>
  <si>
    <t>305157529</t>
  </si>
  <si>
    <t>Список заключенных договоров на портале UZEX.UZ</t>
  </si>
  <si>
    <t>Поставщик</t>
  </si>
  <si>
    <t xml:space="preserve"> </t>
  </si>
  <si>
    <t xml:space="preserve">   Договор 1909352324-398юрс от 07.08.20 Услуги связи мобайл</t>
  </si>
  <si>
    <t>7.5-илова</t>
  </si>
  <si>
    <t>7.2-илова</t>
  </si>
  <si>
    <t>7.1.-илова</t>
  </si>
  <si>
    <t>7.6-илова</t>
  </si>
  <si>
    <t>201882883</t>
  </si>
  <si>
    <t>Наименование товара</t>
  </si>
  <si>
    <t>Дата</t>
  </si>
  <si>
    <t xml:space="preserve">   Договор 9Y-0001 от 25.12.20 услуги по ККМ SIMURG 001</t>
  </si>
  <si>
    <t xml:space="preserve">   ИНП:75254 от 01.01.19 счет 009 Бирж.торги на УзР</t>
  </si>
  <si>
    <t xml:space="preserve">   Договор 64-21 от 12.02.21 Листинг.взнос</t>
  </si>
  <si>
    <t>Спирт этиловый ректификованный пищевой Альфа АО Biokimyo</t>
  </si>
  <si>
    <t>Спирт этиловый ректификованный пищевой Люкс АО Biokimyo</t>
  </si>
  <si>
    <t>Спирт этиловый ректификованный технический АО Biokimyo</t>
  </si>
  <si>
    <t>ООО ECO PHARM MED   INVEST</t>
  </si>
  <si>
    <t>305209880</t>
  </si>
  <si>
    <t>ООО HVARA</t>
  </si>
  <si>
    <t>306766008</t>
  </si>
  <si>
    <t>"Premium-Alco" mas`uliyati cheklangan jamiyati</t>
  </si>
  <si>
    <t>301520586</t>
  </si>
  <si>
    <t>IPSUM PATHOLOGY MCHJ</t>
  </si>
  <si>
    <t>304808034</t>
  </si>
  <si>
    <t>"JNS LABS" masuliyati cheklangan jamiyati</t>
  </si>
  <si>
    <t>302121021</t>
  </si>
  <si>
    <t>"QASHQADARYO DORI-DARMON" АЖ</t>
  </si>
  <si>
    <t>200668420</t>
  </si>
  <si>
    <t>203697731</t>
  </si>
  <si>
    <t>"КАМАЛАК-ЛБ" хусусий корхонаси</t>
  </si>
  <si>
    <t>200321473</t>
  </si>
  <si>
    <t xml:space="preserve">ООО ПТК Фаровон </t>
  </si>
  <si>
    <t>200564488</t>
  </si>
  <si>
    <t>СП ФАР-ВАБ в форме ООО</t>
  </si>
  <si>
    <t>202273366</t>
  </si>
  <si>
    <t>ООО "OZBEKISTON DORI-TAMINOTI"</t>
  </si>
  <si>
    <t>200845636</t>
  </si>
  <si>
    <t>Бард</t>
  </si>
  <si>
    <t>Спир</t>
  </si>
  <si>
    <t>"ALVIERO" MCHJ</t>
  </si>
  <si>
    <t>АО Нукус винзаводи</t>
  </si>
  <si>
    <t>200349571</t>
  </si>
  <si>
    <t>АО Каракалпак дари-дармак</t>
  </si>
  <si>
    <t>200349896</t>
  </si>
  <si>
    <t>Buxoro Dori-darmon MChJ</t>
  </si>
  <si>
    <t>200851700</t>
  </si>
  <si>
    <t>ЧМП Акташ</t>
  </si>
  <si>
    <t>200649104</t>
  </si>
  <si>
    <t>ООО HILAL COSMETICS</t>
  </si>
  <si>
    <t>303933205</t>
  </si>
  <si>
    <t>"INDORAMA KOKAND TEXTILE" aksiyadorlik jamiyati</t>
  </si>
  <si>
    <t>207080209</t>
  </si>
  <si>
    <t>Таш обл. Дори-Дармон</t>
  </si>
  <si>
    <t>200625846</t>
  </si>
  <si>
    <t>OZBEKISTON RESPUBLIKASI SOGLIQNI SAQLASH VAZIRLIGI TOSHKENT VILOYATINING SUD-TIBBIY EKSPERTIZA BUYROSI DAVLAT MUASSASASI</t>
  </si>
  <si>
    <t>202347676</t>
  </si>
  <si>
    <t>OOO "QAMXAR"</t>
  </si>
  <si>
    <t>203627975</t>
  </si>
  <si>
    <t>300251029</t>
  </si>
  <si>
    <t>АО Чирчик Трансформатор Заводи</t>
  </si>
  <si>
    <t>200941525</t>
  </si>
  <si>
    <t>СП Afsar Company LTD</t>
  </si>
  <si>
    <t>202645582</t>
  </si>
  <si>
    <t>304553915</t>
  </si>
  <si>
    <t>Самарканд Дори-Дармон ОАЖ</t>
  </si>
  <si>
    <t>200610747</t>
  </si>
  <si>
    <t>MCHJ "SAG AGRO"</t>
  </si>
  <si>
    <t>304489170</t>
  </si>
  <si>
    <t>АО Алмалыкский ГМК</t>
  </si>
  <si>
    <t>202328794</t>
  </si>
  <si>
    <t>ООО FARM LUX MEDICAL INVEST</t>
  </si>
  <si>
    <t>307960620</t>
  </si>
  <si>
    <t>"QORA-QAMISH DORIXONALARI" masuliyati cheklangan jamiyati</t>
  </si>
  <si>
    <t>200655453</t>
  </si>
  <si>
    <t>KLIN - KOSMETIKA  ДП</t>
  </si>
  <si>
    <t>300644789</t>
  </si>
  <si>
    <t>ООО NATUREX</t>
  </si>
  <si>
    <t>305039871</t>
  </si>
  <si>
    <t>ООО TEXNOPARK</t>
  </si>
  <si>
    <t>306493973</t>
  </si>
  <si>
    <t>"AIR TIME" mas`uliyati cheklangan jamiyati</t>
  </si>
  <si>
    <t>302919159</t>
  </si>
  <si>
    <t xml:space="preserve">ООО STEKLOPLASTIK  </t>
  </si>
  <si>
    <t>200972559</t>
  </si>
  <si>
    <t>Миллий</t>
  </si>
  <si>
    <t>ОТБОР</t>
  </si>
  <si>
    <t>Статус</t>
  </si>
  <si>
    <t>"JAMOL OTA-CHORVA NASL " фермер хужалиги</t>
  </si>
  <si>
    <t>Mas`uliyati cheklangan jamiyati shaklidagi "NAVOIY-BEAUTY COSMETICS" Ozbekiston-Koreya qoshma korxonasi</t>
  </si>
  <si>
    <t>301656449</t>
  </si>
  <si>
    <t>ООО GULISTON GOLD TA`MINOT</t>
  </si>
  <si>
    <t>305204643</t>
  </si>
  <si>
    <t>ООО AL MAJID BEAUTY GROUP</t>
  </si>
  <si>
    <t>305007943</t>
  </si>
  <si>
    <t>ООО ABK-MEDICAL</t>
  </si>
  <si>
    <t>305341119</t>
  </si>
  <si>
    <t>KONVIN АЖ</t>
  </si>
  <si>
    <t>200441238</t>
  </si>
  <si>
    <t>Итого развернутое</t>
  </si>
  <si>
    <t xml:space="preserve">   Договор 8774391 от 01.02.18 услуги ж/д</t>
  </si>
  <si>
    <t>Товар</t>
  </si>
  <si>
    <t>Наименование продавца</t>
  </si>
  <si>
    <t>ИНН продавца</t>
  </si>
  <si>
    <t>Кол-во</t>
  </si>
  <si>
    <t>Антисептики и дезинфицирующие препараты</t>
  </si>
  <si>
    <t>№ договор</t>
  </si>
  <si>
    <t>ИНН поставщика</t>
  </si>
  <si>
    <t>Код ТН ВЭД</t>
  </si>
  <si>
    <t>Количество товара</t>
  </si>
  <si>
    <t>Предложенная цена</t>
  </si>
  <si>
    <t>Номер
договора</t>
  </si>
  <si>
    <t>Тип</t>
  </si>
  <si>
    <t>Дата подписание договора</t>
  </si>
  <si>
    <t>Начальная 
цена (UZS)</t>
  </si>
  <si>
    <t>Компания-поставщик</t>
  </si>
  <si>
    <t>ИНН</t>
  </si>
  <si>
    <t>Цена по 
договору (UZS)</t>
  </si>
  <si>
    <t>Название товаров</t>
  </si>
  <si>
    <t>Кол-во товаров</t>
  </si>
  <si>
    <t>Ед. изм.</t>
  </si>
  <si>
    <t>Начальная цена 
за ед. (UZS)</t>
  </si>
  <si>
    <t>Договорная цена 
за ед. (UZS)</t>
  </si>
  <si>
    <t>Электрон магазин</t>
  </si>
  <si>
    <t>кг</t>
  </si>
  <si>
    <t>NAVOIY KIMYO INVEST МЧЖ</t>
  </si>
  <si>
    <t xml:space="preserve"> №</t>
  </si>
  <si>
    <t>"VI-VA TRAVEL" MCHJ</t>
  </si>
  <si>
    <t>205203133</t>
  </si>
  <si>
    <t>ООО UNIPLAST EXPORT</t>
  </si>
  <si>
    <t>305131284</t>
  </si>
  <si>
    <t>Спирт этиловый ректификованный пищевой Люкс (тип сделка Форвард) "Biokimyo" АЖ</t>
  </si>
  <si>
    <t>"ABINA COSMETIK" Xususiy korxonasi</t>
  </si>
  <si>
    <t>301178251</t>
  </si>
  <si>
    <t>АО  Урганч  Шароб</t>
  </si>
  <si>
    <t>200408363</t>
  </si>
  <si>
    <t xml:space="preserve">   Договор 0100079 от 21,01,21 Вода</t>
  </si>
  <si>
    <t xml:space="preserve">   Государственные закупки по ЗРУ-684 (053)</t>
  </si>
  <si>
    <t xml:space="preserve">   Договор 99/22-122юрс от 01.02.22 Услуги инкассации</t>
  </si>
  <si>
    <t xml:space="preserve">   Oferta от 06.01.20 Публичная оферта</t>
  </si>
  <si>
    <t>№ договора</t>
  </si>
  <si>
    <t>Категория</t>
  </si>
  <si>
    <t>Исполнитель</t>
  </si>
  <si>
    <t>Дата договора</t>
  </si>
  <si>
    <t>Тип прямых закупок</t>
  </si>
  <si>
    <t>Услуги в области архитектуры и инженерно-технического проектирования, технических испытаний, исследований и анализа</t>
  </si>
  <si>
    <t>Продукция и услуги сельского хозяйства и охоты</t>
  </si>
  <si>
    <t>Прямые закупки</t>
  </si>
  <si>
    <t>ГОСУДАРСТВЕННОЕ УНИТАРНОЕ ПРЕДПРИЯТИЕ "O’ZBEKISTON ILMIY-SINOV VA SIFAT NAZORATI MARKAZI "</t>
  </si>
  <si>
    <t>Услуги в области образования</t>
  </si>
  <si>
    <t>№3155009</t>
  </si>
  <si>
    <t>Услуги телекоммуникационные</t>
  </si>
  <si>
    <t>"O`ZBEKTELEKOM " AKSIYADORLIK JAMIYATI</t>
  </si>
  <si>
    <t>Услуги профессиональные, научные и технические, прочие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</si>
  <si>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</si>
  <si>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УЧРЕЖДЕНИЕ "TOSHKENT VILOYATI YANGIYO`L SHAHAR SANITARIYA-EPIDEMIOLOGIK OSOYISHTALIK VA JAMOAT SALOMATLIGI BO`LIMI"</t>
  </si>
  <si>
    <t>Услуги по страхованию, перестрахованию и негосударственному пенсионному обеспечению, кроме обязательного социального обеспечения</t>
  </si>
  <si>
    <t>Услуги по сбору, обработке и удалению отходов; услуги по утилизации отходов</t>
  </si>
  <si>
    <t>Фермент</t>
  </si>
  <si>
    <t>Услуги юридические и бухгалтерские</t>
  </si>
  <si>
    <t>"VAKIF" АДВОКАТЛИК ФИРМАСИ</t>
  </si>
  <si>
    <t>Услуги в области государственного управления и обеспечения военной безопасности, услуги в области обязательного социального обеспечения</t>
  </si>
  <si>
    <t>SHOXRUD  OAJ</t>
  </si>
  <si>
    <t>200851914</t>
  </si>
  <si>
    <t>FARM FORMAT MCHJ</t>
  </si>
  <si>
    <t>305006446</t>
  </si>
  <si>
    <t>НПО Картография</t>
  </si>
  <si>
    <t>200523364</t>
  </si>
  <si>
    <t xml:space="preserve">ООО RADIKS  </t>
  </si>
  <si>
    <t>203714417</t>
  </si>
  <si>
    <t>QIMMATLI QOGOZ.MARKAZ. DEPOZIT</t>
  </si>
  <si>
    <t xml:space="preserve">   Договор 1881/Э-135юрс от 21.02.12г.и доп.согл.№1881-2/ИК от 12.09.19г. Услуги депозитария</t>
  </si>
  <si>
    <t>"UNICOSMETIC" MChJ</t>
  </si>
  <si>
    <t>TERMOTECH XPS MCHJ</t>
  </si>
  <si>
    <t>309498480</t>
  </si>
  <si>
    <t>ООО SHAMSUDDINXON BOBOXONOV NMIU</t>
  </si>
  <si>
    <t>306834413</t>
  </si>
  <si>
    <t>"SADIBEK ATAKENT" Фермер хужалиги</t>
  </si>
  <si>
    <t>206300448</t>
  </si>
  <si>
    <t>"AKFA EXTRUSIONS" MCHJ QK</t>
  </si>
  <si>
    <t>206211534</t>
  </si>
  <si>
    <t>BR- AGREEMENT MCHJ</t>
  </si>
  <si>
    <t>309752846</t>
  </si>
  <si>
    <t>Соль озерная самосадочная  OOO "BR-AGREEMENT"</t>
  </si>
  <si>
    <t>"AGROTEHMINERAL TRADING" MAS'ULIYATI CHEKLANGAN JAMIYAT</t>
  </si>
  <si>
    <t xml:space="preserve">   Договор 1998 от 17.09.22 Охрана объекта</t>
  </si>
  <si>
    <t xml:space="preserve">   Договор 491-юрс от 12.08.19 Услуги банка (корп.карточка)</t>
  </si>
  <si>
    <t>"FILATOFF 1868" MCHJ</t>
  </si>
  <si>
    <t>301772320</t>
  </si>
  <si>
    <t>АKADEMIK S.YU.YUNUSOV NOMIDAGI OSIMLIK MODDALARI KIMYOSI INSTITUTI</t>
  </si>
  <si>
    <t>200540541</t>
  </si>
  <si>
    <t>ЧП TERMO PACK</t>
  </si>
  <si>
    <t>305018304</t>
  </si>
  <si>
    <t>HERBA FITO PHARM MCHJ</t>
  </si>
  <si>
    <t>308979373</t>
  </si>
  <si>
    <t>NURIDDIN FAYZ OMAD BARAKA MCHJ</t>
  </si>
  <si>
    <t>306706405</t>
  </si>
  <si>
    <t>№пп</t>
  </si>
  <si>
    <t>Страна исполнителя</t>
  </si>
  <si>
    <t>Сумма договора долл США</t>
  </si>
  <si>
    <t>УЗБЕКИСТАН</t>
  </si>
  <si>
    <t>Опубликован</t>
  </si>
  <si>
    <t>Подписанные договоры. С предметами.</t>
  </si>
  <si>
    <t>№№</t>
  </si>
  <si>
    <t>Ед, изм,</t>
  </si>
  <si>
    <t>Начальная цена 
за ед, (UZS)</t>
  </si>
  <si>
    <t>Договорная цена 
за ед, (UZS)</t>
  </si>
  <si>
    <t>шт</t>
  </si>
  <si>
    <t>Кремнийорганическая эмульсия</t>
  </si>
  <si>
    <t>№ пп</t>
  </si>
  <si>
    <t>ИТОГО в валюте, доллар США</t>
  </si>
  <si>
    <t>№10</t>
  </si>
  <si>
    <t>"ONLINE SERVICE GROUP" MAS'ULIYATI CHEKLANGAN JAMIYAT</t>
  </si>
  <si>
    <t>№40931943</t>
  </si>
  <si>
    <t>Тошкент вилояти статистика бошкармаси</t>
  </si>
  <si>
    <t>0</t>
  </si>
  <si>
    <t xml:space="preserve">   Договор 314 от 07.01.23 Услуги спецсвязи</t>
  </si>
  <si>
    <t xml:space="preserve">   Договор 9 от 16.02.23 брокерское вознаграждение</t>
  </si>
  <si>
    <t>"COMPACT TEXTILES YARN" MChJ</t>
  </si>
  <si>
    <t>303942384</t>
  </si>
  <si>
    <t>MChJ shaklidagi "NOBEL PHARMSANOAT" ChEK</t>
  </si>
  <si>
    <t>203340511</t>
  </si>
  <si>
    <t>ИП ООО TEPLOIZOLYATSIONNAYA  KOMPANIYA</t>
  </si>
  <si>
    <t>306570165</t>
  </si>
  <si>
    <t>"BALZAM" masuliyati cheklangan jamiyati</t>
  </si>
  <si>
    <t>201080022</t>
  </si>
  <si>
    <t>ООО СП "PAXTAKOR TEKS"</t>
  </si>
  <si>
    <t>304894285</t>
  </si>
  <si>
    <t>NASLLI CHORVA ANGUS  MCHJ</t>
  </si>
  <si>
    <t>309996922</t>
  </si>
  <si>
    <t>АО ISSIQLIK ELEKTR STANSIYALARI</t>
  </si>
  <si>
    <t>306349304</t>
  </si>
  <si>
    <t>"TEMUR MED FARM" mas`uliyati cheklangan jamiyati</t>
  </si>
  <si>
    <t>301298751</t>
  </si>
  <si>
    <t>MED TEXNIKA GULISTAN MCHJ QK</t>
  </si>
  <si>
    <t>310183417</t>
  </si>
  <si>
    <t>60/10</t>
  </si>
  <si>
    <t>302764392</t>
  </si>
  <si>
    <t>Спирт этиловый ректификованный пищевой Люкс (Форвард) АО "BOIKIMYO"</t>
  </si>
  <si>
    <t>42-son manzil koloniyasi</t>
  </si>
  <si>
    <t>200561974</t>
  </si>
  <si>
    <t>302431094</t>
  </si>
  <si>
    <t>"DAVR SHAROB" mas`uliyati cheklangan jamiyati</t>
  </si>
  <si>
    <t>303365026</t>
  </si>
  <si>
    <t>Спирт этиловый ректификованный пищевой Альфа 96.3 % «тип сделка Форвард» АО "BOIKIMYO"</t>
  </si>
  <si>
    <t>JIZZAX DORI - DARMON MCHJ</t>
  </si>
  <si>
    <t>200344484</t>
  </si>
  <si>
    <t>Спирт этиловый ректификованный пищевой Люкс АО Biokimyo аннул.объем</t>
  </si>
  <si>
    <t>ЧП TRAST MED-FARM</t>
  </si>
  <si>
    <t>306893744</t>
  </si>
  <si>
    <t>"PENOPLAST LYUKS" masuliyati cheklangan jamiyat shaklidagi qoshma korxonasi</t>
  </si>
  <si>
    <t>302771883</t>
  </si>
  <si>
    <t>"VIDA VERDE PHARM" masuliyati cheklangan jamiyati</t>
  </si>
  <si>
    <t>302401725</t>
  </si>
  <si>
    <t>"OXALIK OLTIN BOG`I MEVASI" MChJ</t>
  </si>
  <si>
    <t>300494224</t>
  </si>
  <si>
    <t>"NUKUS MED TEX" MChJ QK</t>
  </si>
  <si>
    <t>303487658</t>
  </si>
  <si>
    <t>Спирт этиловый ректификованный технический АО Biokimyo аннул.объем</t>
  </si>
  <si>
    <t>302586528</t>
  </si>
  <si>
    <t>ZAROFATTEX MCHJ</t>
  </si>
  <si>
    <t>309510957</t>
  </si>
  <si>
    <t>"GULISTAN GOLD YARN" mas`uliyati cheklangan jamiyati</t>
  </si>
  <si>
    <t>303071772</t>
  </si>
  <si>
    <t>Услуга по оценке системы корпоративного управления</t>
  </si>
  <si>
    <t xml:space="preserve"> 74598 "BIO-SUT" mas`uliyati cheklangan jamiyati</t>
  </si>
  <si>
    <t xml:space="preserve"> 74497 "BR- AGREEMENT" mas`uliyati cheklangan jamiyati</t>
  </si>
  <si>
    <t xml:space="preserve"> 74334 MCHJ AGROTEHMINERAL TRADING</t>
  </si>
  <si>
    <t xml:space="preserve"> 74371 MCHJ BIOCOSMIC</t>
  </si>
  <si>
    <t xml:space="preserve"> 42 MChJ CHIRCHIQ GTS</t>
  </si>
  <si>
    <t xml:space="preserve"> 72320 MChJ Elektronasbobbutlash</t>
  </si>
  <si>
    <t xml:space="preserve"> 73954 MCHJ Navoiy Kimyo Invest</t>
  </si>
  <si>
    <t xml:space="preserve"> 71637 MChJ Vi-Va TRAVEL</t>
  </si>
  <si>
    <t xml:space="preserve"> 73830 XK "ART-SERVIS"</t>
  </si>
  <si>
    <t xml:space="preserve"> 298 AJ OLMALIQ КMK</t>
  </si>
  <si>
    <t xml:space="preserve"> 74418 "BADEX LIFE" mas‘uliyati cheklangan jamiyati</t>
  </si>
  <si>
    <t xml:space="preserve"> 73172 "BALZAM" mas`uliyati cheklangan jamiyati</t>
  </si>
  <si>
    <t xml:space="preserve"> 74639 "DAVR SHAROB" mas`uliyati cheklangan jamiyati</t>
  </si>
  <si>
    <t xml:space="preserve"> 74407 "FARM FORMAT" mas‘uliyati cheklangan jamiyati</t>
  </si>
  <si>
    <t xml:space="preserve"> 1 "FAROVON MCHJ" mas'uliyati cheklangan jamiyati</t>
  </si>
  <si>
    <t xml:space="preserve"> 74527 "GULISTAN GOLD YARN" mas`uliyati cheklangan jamiyati</t>
  </si>
  <si>
    <t xml:space="preserve"> 74543 "HERBA FITO PHARM" mas`uliyati cheklangan jamiyati</t>
  </si>
  <si>
    <t xml:space="preserve"> 74590 "ISMOIL-ISHONCH-CHASHMA" oilaviy korxonasi</t>
  </si>
  <si>
    <t xml:space="preserve"> 74619 "MED TEXNIKA GULISTAN" mas`uliyati cheklangan jamiyati qo'shma korxonasi</t>
  </si>
  <si>
    <t xml:space="preserve"> 74604 "NASLLI CHORVA ANGUS " mas`uliyati cheklangan jamiyati</t>
  </si>
  <si>
    <t xml:space="preserve"> 74573 "NURIDDIN FAYZ OMAD BARAKA" mas'uliyati cheklangan jamiyati</t>
  </si>
  <si>
    <t xml:space="preserve"> 74630 "O`TKIR SULTON FAYZLI BOG`I" Фермер хужалиги</t>
  </si>
  <si>
    <t xml:space="preserve"> 74534 "OXALIK OLTIN BOG'I MEVASI" mas`uliyati cheklangan jamiyati</t>
  </si>
  <si>
    <t xml:space="preserve"> 102 "O'ZBEKISTON DORI-TA'MINOTI" mas‘uliyati cheklangan jamiyati</t>
  </si>
  <si>
    <t xml:space="preserve"> 74591 "PAXTAKOR TEKS" mas‘uliyati cheklangan jamiyati</t>
  </si>
  <si>
    <t xml:space="preserve"> 74480 "SADIBEK ATAKENT" fermer xo`jaligi</t>
  </si>
  <si>
    <t xml:space="preserve"> 640 "TEMUR MED FARM" mas‘uliyati cheklangan jamiyati</t>
  </si>
  <si>
    <t xml:space="preserve"> 74599 "TEPLOIZOLYATSIONNAYA  KOMPANIYA" mas‘uliyati cheklangan jamiyati</t>
  </si>
  <si>
    <t xml:space="preserve"> 74536 "TERMO PACK" xususiy korxonasi</t>
  </si>
  <si>
    <t xml:space="preserve"> 74468 "TERMOTECH XPS" mas`uliyati cheklangan jamiyati</t>
  </si>
  <si>
    <t xml:space="preserve"> 74265 "TEXNOPARK" mas‘uliyati cheklangan jamiyati</t>
  </si>
  <si>
    <t xml:space="preserve"> 559 "TO'LAGAN" fermer xo‘jaligi</t>
  </si>
  <si>
    <t xml:space="preserve"> 72616 "UNICOSMETIC" mas`uliyati cheklangan jamiyati</t>
  </si>
  <si>
    <t xml:space="preserve"> 74397 "UNIPLAST EXPORT" mas‘uliyati cheklangan jamiyati</t>
  </si>
  <si>
    <t xml:space="preserve"> 74510 "ZAROFATTEX" mas`uliyati cheklangan jamiyati</t>
  </si>
  <si>
    <t xml:space="preserve"> 437 42-SON MANZIL KOLONIYASI</t>
  </si>
  <si>
    <t xml:space="preserve"> 860 AJ CHIRCHIQ Transformator zavodi</t>
  </si>
  <si>
    <t xml:space="preserve"> 125 AJ KONVIN</t>
  </si>
  <si>
    <t xml:space="preserve"> 41 AJ Maxam-Chirchiq</t>
  </si>
  <si>
    <t xml:space="preserve"> 96 AJ NO'KIS VINOZAVODI</t>
  </si>
  <si>
    <t xml:space="preserve"> 103 AJ Samarqand Dori-Darmon</t>
  </si>
  <si>
    <t xml:space="preserve"> 95 AJ SHOHRUD</t>
  </si>
  <si>
    <t xml:space="preserve"> 101 AJ Toshkent viloyati Dori-Darmon</t>
  </si>
  <si>
    <t xml:space="preserve"> 114 AJ Urganch  Sharob</t>
  </si>
  <si>
    <t xml:space="preserve"> 71948 AKADEMIK S.YU.YUNUSOV NOMIDAGI O'SIMLIK MODDALARI KIMYOSI INSTITUTI</t>
  </si>
  <si>
    <t xml:space="preserve"> 629 FX Jamol OTA</t>
  </si>
  <si>
    <t xml:space="preserve"> 237 KARTOGRAFIYA  IICHDUK</t>
  </si>
  <si>
    <t xml:space="preserve"> 73541 MChJ ABINA COSMETIK</t>
  </si>
  <si>
    <t xml:space="preserve"> 73809 MChJ ABK MEDICAL</t>
  </si>
  <si>
    <t xml:space="preserve"> 72803 MChJ AIR TIME</t>
  </si>
  <si>
    <t xml:space="preserve"> 74142 MChJ AKFA EXTRUSIONS</t>
  </si>
  <si>
    <t xml:space="preserve"> 72927 MChJ ALVIERO</t>
  </si>
  <si>
    <t xml:space="preserve"> 72925 MChJ ANAXMEDGAZ-BIZNES</t>
  </si>
  <si>
    <t xml:space="preserve"> 141 MChJ BUXORO Dori-Darmon</t>
  </si>
  <si>
    <t xml:space="preserve"> 73396 MChJ COMPACT TEXTILES YARN</t>
  </si>
  <si>
    <t xml:space="preserve"> 73945 MCHJ Ecowall</t>
  </si>
  <si>
    <t xml:space="preserve"> 74222 MCHJ Farm Lux Medical Invest</t>
  </si>
  <si>
    <t xml:space="preserve"> 73608 MChJ FILATOFF 1868</t>
  </si>
  <si>
    <t xml:space="preserve"> 74285 MCHJ GULISTON GOLD TA'MINOT</t>
  </si>
  <si>
    <t xml:space="preserve"> 73305 MChJ HILAL COSMETICS</t>
  </si>
  <si>
    <t xml:space="preserve"> 74038 MChJ HVARA</t>
  </si>
  <si>
    <t xml:space="preserve"> 74169 MChJ IPSUM PATHOLOGY</t>
  </si>
  <si>
    <t xml:space="preserve"> 107 MChJ JIZZAX DORI DARMON</t>
  </si>
  <si>
    <t xml:space="preserve"> 73197 MChJ JNS LABS</t>
  </si>
  <si>
    <t xml:space="preserve"> 73843 MChJ NATUREX</t>
  </si>
  <si>
    <t xml:space="preserve"> 74126 MChJ PREMIUM ALCO</t>
  </si>
  <si>
    <t xml:space="preserve"> 71575 MChJ QAMXAR</t>
  </si>
  <si>
    <t xml:space="preserve"> 99 MChJ Qaraqalpaq Dari-Darmaq</t>
  </si>
  <si>
    <t xml:space="preserve"> 119 MChJ Qashqadaryo Dori-Darmon</t>
  </si>
  <si>
    <t xml:space="preserve"> 419 MChJ QK AFSAR COMPANY LTD</t>
  </si>
  <si>
    <t xml:space="preserve"> 73408 MChJ QK AL Majid Beauty Group</t>
  </si>
  <si>
    <t xml:space="preserve"> 72978 MChJ QK NAVOIY BEAUTY COSMETICS</t>
  </si>
  <si>
    <t xml:space="preserve"> 73580 MCHJ QK NUKUS MED TEX</t>
  </si>
  <si>
    <t xml:space="preserve"> 106 MChJ QORA-QAMICH dorihonalari</t>
  </si>
  <si>
    <t xml:space="preserve"> 122 MChJ RADIKS</t>
  </si>
  <si>
    <t xml:space="preserve"> 73941 MChJ Shamsuddinxon Boboxonov NMIU</t>
  </si>
  <si>
    <t xml:space="preserve"> 144 MChJ ShChEK NOBEL-PHARMSANOAT</t>
  </si>
  <si>
    <t xml:space="preserve"> 72845 MChJ STEKLOPLASTIK</t>
  </si>
  <si>
    <t xml:space="preserve"> 74638 MCHJ VIDA VERDE PHARM</t>
  </si>
  <si>
    <t xml:space="preserve"> 71708 MChJ XIZMAT YORDAM SERVIS</t>
  </si>
  <si>
    <t xml:space="preserve"> 72832 QK AJ INDORAMA KOKAND TEXTILE</t>
  </si>
  <si>
    <t xml:space="preserve"> 146 Respublika SUDTIBBIY EKSPERTIZA IAM Toshkent viloyati</t>
  </si>
  <si>
    <t xml:space="preserve"> 71860 ShK KLIN-KOSMETIKA</t>
  </si>
  <si>
    <t xml:space="preserve"> 223 SHO`RTAN GAZ KIMYO MAJMUASI UNITAR ShK</t>
  </si>
  <si>
    <t xml:space="preserve"> 71426 XK AKTASH</t>
  </si>
  <si>
    <t xml:space="preserve"> 73346 XK BIO KORM</t>
  </si>
  <si>
    <t xml:space="preserve"> 74214 XK BIOMED PHARMSANOAT</t>
  </si>
  <si>
    <t xml:space="preserve"> 72003 XK KAMALAK-L.B</t>
  </si>
  <si>
    <t xml:space="preserve"> 74243 XK TRAST MED-FARM</t>
  </si>
  <si>
    <t xml:space="preserve"> 490 Жил поселок</t>
  </si>
  <si>
    <t xml:space="preserve"> 152 СП FAR-VAB</t>
  </si>
  <si>
    <t xml:space="preserve"> 74631 "AGRO-KIMYO STANDART" mas`uliyati cheklangan jamiyati</t>
  </si>
  <si>
    <t xml:space="preserve"> 74576 "HUDUDIY ELEKTR TARMOQLARI" AJ Yangiyol SHETK</t>
  </si>
  <si>
    <t xml:space="preserve"> 74603 "IDEAL RESULTS" mas'uliyati cheklangan jamiyati</t>
  </si>
  <si>
    <t xml:space="preserve"> 74137 "ONLINE SERVICE GROUP" mas‘uliyati cheklangan jamiyati</t>
  </si>
  <si>
    <t xml:space="preserve"> 74427 "VAKIF" Адвокатлик фирмаси</t>
  </si>
  <si>
    <t xml:space="preserve"> 74279 "XT XARID TEXNOLOGIYALARI" mas‘uliyati cheklangan jamiyati</t>
  </si>
  <si>
    <t xml:space="preserve"> 733 AJ "O'ZBEKISTON RESPUBLIKASI TOVAR-XOMASHYO BIRJASI"</t>
  </si>
  <si>
    <t xml:space="preserve"> 72668 AJ "TOSHKENT" RESPUBLIKA FOND BIRJASI</t>
  </si>
  <si>
    <t xml:space="preserve"> 72854 AK O`ZBEKTELEKOM Toshkent filiali</t>
  </si>
  <si>
    <t xml:space="preserve"> 73255 DK O'ZBEKISTON MILLIY METROLOGIYA INSTITUTI</t>
  </si>
  <si>
    <t xml:space="preserve"> 15 DK Qimmatli Qog'ozlar MARKAZIY DEPOZITARIYSI</t>
  </si>
  <si>
    <t xml:space="preserve"> 73362 DSENM YANGIYO'L SHAHAR</t>
  </si>
  <si>
    <t xml:space="preserve"> 73488 DUK AGROSANOAT MAJMUIDA XIZMAT KO`RSATISH MARKAZI</t>
  </si>
  <si>
    <t xml:space="preserve"> 263 DUK O’ZBEKISTON ILMIY-SINOV VA SIFAT NAZORATI MARKAZI (UzTest)</t>
  </si>
  <si>
    <t xml:space="preserve"> 792 DUK Respublika maxsus aloqa bog'lamasi</t>
  </si>
  <si>
    <t xml:space="preserve"> 74368 DUK"O'ZBEKISTON RESPUBLIKASI MARKAZIY BANKINING RESPUBLIKA INKASSATSIYA XIZMATI"</t>
  </si>
  <si>
    <t xml:space="preserve"> 72904 MChJ AIS TECHNO GROUP</t>
  </si>
  <si>
    <t xml:space="preserve"> 72653 MChJ BIZNES-DAILY MEDIA noshirlik uyi</t>
  </si>
  <si>
    <t xml:space="preserve"> 73279 MChJ Fides solutions</t>
  </si>
  <si>
    <t xml:space="preserve"> 74176 MCHJ GREEN ENERGY SOLUTION</t>
  </si>
  <si>
    <t xml:space="preserve">   Договор 2023-05-01/ТО от 01.05.23 Услуги для расходомера</t>
  </si>
  <si>
    <t xml:space="preserve"> 74323 MCHJ LIFT PROEKT</t>
  </si>
  <si>
    <t xml:space="preserve"> 73750 MChJ MATBUOT-TARQATUVCHI YANGIYO`L</t>
  </si>
  <si>
    <t xml:space="preserve"> 73757 MChJ NORMA DAVRIY NASHRLARI</t>
  </si>
  <si>
    <t xml:space="preserve"> 74056 MChJ SAVDOELETRONIKA XIZMATLARI</t>
  </si>
  <si>
    <t xml:space="preserve"> 72141 MChJ UNITEL (Билайн)</t>
  </si>
  <si>
    <t xml:space="preserve"> 74333 O`ZBEKISTON RESPUBLIKASI PREZIDENTI DEVONI HUZURIDAGI TIBBIYOT BOSH BOSHQARMASIN</t>
  </si>
  <si>
    <t xml:space="preserve"> 71609 Toshkent vil.TABIATNI MUXOFAZA QILISH qo'mitasi</t>
  </si>
  <si>
    <t xml:space="preserve"> 73555 Toshkent viloyati favqulodda vaziyatlar boshqarmasi</t>
  </si>
  <si>
    <t xml:space="preserve"> 71718 Toshkent viloyati QO'RIQLASH BOSHQARMASI O'R MG</t>
  </si>
  <si>
    <t xml:space="preserve"> 71650 Toshkent viloyati statistika boshqarmasi</t>
  </si>
  <si>
    <t xml:space="preserve"> 73103 АИКБ  Ипак Йули Янгиюль</t>
  </si>
  <si>
    <t xml:space="preserve"> 71773 Аудиторская организация  MChJ "FTF-LEA-AUDIT"</t>
  </si>
  <si>
    <t xml:space="preserve">   Договор 1174972.1.1 от 27.03.23 Аудиторские услуги за 2023г</t>
  </si>
  <si>
    <t xml:space="preserve"> 74355 БК №788 MChJ FINANCE BROKER</t>
  </si>
  <si>
    <t xml:space="preserve"> 932 Межведомственный Хозрасчетный Архив Янгиюльского  р-на</t>
  </si>
  <si>
    <t xml:space="preserve"> 72133 Научно-информационный центр новых технологий ГНК РУз</t>
  </si>
  <si>
    <t xml:space="preserve"> 71341 Редакция газеты "Янгийул"</t>
  </si>
  <si>
    <t xml:space="preserve"> 274 ТехПД-1 Ташкент</t>
  </si>
  <si>
    <t>"AGRO-KIMYO STANDART" MAS`ULIYATI CHEKLANGAN JAMIYAT</t>
  </si>
  <si>
    <t>Услуги в области информационных технологий</t>
  </si>
  <si>
    <t>"NEW AGROGROUP" MAS'ULIYATI CHEKLANGAN JAMIYAT</t>
  </si>
  <si>
    <t>7.1.1-илова</t>
  </si>
  <si>
    <t>ООО ZOLOTOE RUNO</t>
  </si>
  <si>
    <t>200811551</t>
  </si>
  <si>
    <t xml:space="preserve"> 74680 "NEW AGROGROUP" mas`uliyati cheklangan jamiyati</t>
  </si>
  <si>
    <t xml:space="preserve"> 73970 MChJ "ASIA METALL BUSINESS"</t>
  </si>
  <si>
    <t xml:space="preserve"> 301 MChJ ZOLOTOE RUNO</t>
  </si>
  <si>
    <t xml:space="preserve"> 74698 "BIOSALUTEM" mas‘uliyati cheklangan jamiyati</t>
  </si>
  <si>
    <t xml:space="preserve"> 74533 "GERBOFARM" xususiy korxonasi</t>
  </si>
  <si>
    <t xml:space="preserve"> 74705 "G'OYIBON DARMONI" хусусий корхонаси</t>
  </si>
  <si>
    <t xml:space="preserve"> 973 "MEVA-SHARBAT ILMIY EKSPERIMENTAL VINOCHILIK" mas‘uliyati cheklangan jamiyati</t>
  </si>
  <si>
    <t xml:space="preserve"> 74695 "TEXNOSTANDART-NEO" mas'uliyati cheklangan jamiyati</t>
  </si>
  <si>
    <t xml:space="preserve"> 73042 MChJ ShXK LOMAN STAR</t>
  </si>
  <si>
    <t xml:space="preserve"> 203 OZBEKISTON NM IJODIY UYI</t>
  </si>
  <si>
    <t xml:space="preserve"> 74665 "TTT-AUDIT" mas‘uliyati cheklangan jamiyati</t>
  </si>
  <si>
    <t xml:space="preserve">   Договор 383 от 03.07.23 Аудиторские услуги</t>
  </si>
  <si>
    <t xml:space="preserve">   Договор ИНП:75254.. от 18.09.23 счет 048 Биржевые торги на УзРТСБ</t>
  </si>
  <si>
    <t xml:space="preserve"> 73911 AJ “Hududgazta’minot”</t>
  </si>
  <si>
    <t xml:space="preserve"> 72863 XK ISKRA OMADLI FAYZ</t>
  </si>
  <si>
    <t xml:space="preserve">   Договор ПС-1 от 27.02.23 Тех. обслуга пож. тушения, пож.сигнализа</t>
  </si>
  <si>
    <t xml:space="preserve"> 71691 AJ ToshvilSuvoqova</t>
  </si>
  <si>
    <t>Нотугри томонни олибсиз, кредит томони олиниши керак</t>
  </si>
  <si>
    <t>Тугирлаб куйинг бошка счетларни хам</t>
  </si>
  <si>
    <t>40.10.1 дебет</t>
  </si>
  <si>
    <t>69/90 кредит</t>
  </si>
  <si>
    <t>кредит, обучение, рапорт .... хуллас ойлик хисобидан ишчилар учун утказилган туловлар</t>
  </si>
  <si>
    <t>60.11 кредит</t>
  </si>
  <si>
    <t>60.12 кредит</t>
  </si>
  <si>
    <t>"Meva-Sharbat Ilmiy Eksperimental Vinochilik" MCHJ</t>
  </si>
  <si>
    <t>"GERBOFARM" xususiy korxonasi</t>
  </si>
  <si>
    <t>LOMAN STAR   MCHJ  X/K</t>
  </si>
  <si>
    <t>"TEXNOSTANDART-NEO" masuliyati cheklangan jamiyati</t>
  </si>
  <si>
    <t>ООО BIOSALUTEM</t>
  </si>
  <si>
    <t>"OZBEKISTON" NASHRIYOT MATBAA IJODIY UYI" MCHJ</t>
  </si>
  <si>
    <t>ГОЙБОН ДАРМОН ХУСУСИЙ КОРХОНАСИ</t>
  </si>
  <si>
    <t>200577234</t>
  </si>
  <si>
    <t>201282625</t>
  </si>
  <si>
    <t>300377069</t>
  </si>
  <si>
    <t>206289381</t>
  </si>
  <si>
    <t>305209873</t>
  </si>
  <si>
    <t>205188294</t>
  </si>
  <si>
    <t>302056165</t>
  </si>
  <si>
    <t>"ASIA METALL BUSINESS" xususiy korxonasi</t>
  </si>
  <si>
    <t>301010857</t>
  </si>
  <si>
    <t>Пшеница мягких сортов продовольственная 3-го класса ООО "ASIA METALL BUSINESS"</t>
  </si>
  <si>
    <t>60/40 кредит</t>
  </si>
  <si>
    <t>Услуга издательские</t>
  </si>
  <si>
    <t>"MATBUOT-TARQATUVCHI YANGIYO`L" MAS'ULIYATI CHEKLANGAN JAMIYAT</t>
  </si>
  <si>
    <t>№12</t>
  </si>
  <si>
    <t>Реестр совершенных сделок в портале cooperation.uz  за январь-декабрь  2023 года AO "BIOKIMYO"</t>
  </si>
  <si>
    <t xml:space="preserve"> 74727 "FRESH WATER TRADING" MAS'ULIYATI CHEKLANGAN JAMIYAT</t>
  </si>
  <si>
    <t xml:space="preserve">   Договор 2023-15 от 18.12.23 Пшеница 1000тн</t>
  </si>
  <si>
    <t xml:space="preserve"> 74740 "RESPECT AUTO PARTS" MAS'ULIYATI CHEKLANGAN JAMIYAT</t>
  </si>
  <si>
    <t xml:space="preserve"> 74269 MCHJ ORGSELL</t>
  </si>
  <si>
    <t xml:space="preserve">   Договор 6576524 от 15.11.23 Поставка спирт пищевой</t>
  </si>
  <si>
    <t xml:space="preserve">   Договор 6603243 от 05.12.23 Поставка спирт пищевой</t>
  </si>
  <si>
    <t xml:space="preserve">   Договор 6604537 от 06.12.23 Поставка спирт пищевой</t>
  </si>
  <si>
    <t xml:space="preserve">   Договор 6604538 от 06.12.23 Поставка спирт пищевой</t>
  </si>
  <si>
    <t xml:space="preserve">   Договор 6612995 от 13.12.23 Поставка спирт пищевой Люкс 4400 дал</t>
  </si>
  <si>
    <t xml:space="preserve">   Договор 6612996 от 13.12.23 Поставка спирт пищевой</t>
  </si>
  <si>
    <t xml:space="preserve">   Договор 6631797 от 27.12.23 Поставка спирт пищевой Люкс 4400 дал</t>
  </si>
  <si>
    <t xml:space="preserve">   Договор 6568731 от 09.11.23 Поставка спирт пищевой Люкс 3200 дал</t>
  </si>
  <si>
    <t xml:space="preserve">   Договор 6627565 от 25.12.23 Поставка Жидкой барды 100 тн</t>
  </si>
  <si>
    <t xml:space="preserve"> 74733 "SIFMAX" MAS`ULIYATI CHEKLANGAN JAMIYAT</t>
  </si>
  <si>
    <t xml:space="preserve"> 74626 "TECHNO ITALIA" mas`uliyati cheklangan jamiyati</t>
  </si>
  <si>
    <t xml:space="preserve">   Договор 6627851 от 25.12.23 Поставка спирт пищевой Люкс 8200 дал</t>
  </si>
  <si>
    <t xml:space="preserve">   Договор 6595749 от 29.11.23 Поставка спирт пищевой Люкс 6000 дал</t>
  </si>
  <si>
    <t xml:space="preserve">   Договор 6602604 от 05.12.23 Поставка спирт пищевой Люкс 1200 дал</t>
  </si>
  <si>
    <t xml:space="preserve">   Договор 6602605 от 05.12.23 Поставка спирт пищевой Люкс 4800 дал</t>
  </si>
  <si>
    <t xml:space="preserve">   Договор 6608701 от 11.12.23 Поставка спирт пищевой Люкс 12000 дал</t>
  </si>
  <si>
    <t xml:space="preserve">   Договор 6612997 от 13.12.23 Поставка спирт пищевой Люкс 6700 дал</t>
  </si>
  <si>
    <t xml:space="preserve">   Договор 6631798 от 27.12.23 Поставка спирт пищевой Люкс 1300 дал</t>
  </si>
  <si>
    <t xml:space="preserve">   Договор 6632343 от 27.12.23 Поставка спирт пищевой Люкс 4400 дал</t>
  </si>
  <si>
    <t xml:space="preserve">   Договор 6538846 от 19.10.23 Поставка спирт пищевой Люкс 1600 дал</t>
  </si>
  <si>
    <t xml:space="preserve">   Договор 6607331 от 07.12.23 Поставка спирт пищевой</t>
  </si>
  <si>
    <t xml:space="preserve">   Договор 6624964 от 22.12.23 Поставка спирт пищевой Альфа 3200 дал</t>
  </si>
  <si>
    <t xml:space="preserve">   Договор 47-юрс от 15.11.23 Поставка Пар товарный</t>
  </si>
  <si>
    <t xml:space="preserve">   Договор 6631453 от 27.12.23 Поставка Жидкой барды 600 тн</t>
  </si>
  <si>
    <t xml:space="preserve"> 977 YO`L HO`JALIGI BOSHQARMASI Davlat Aksiyonerlik temir yo`l kompaniyasi</t>
  </si>
  <si>
    <t xml:space="preserve">   Договор 001 от 01.01.21 Поставка Пар товарный</t>
  </si>
  <si>
    <t xml:space="preserve">   Договор 002 от 01.11.23 Поставка Пар товарный</t>
  </si>
  <si>
    <t xml:space="preserve">   Договор 6602603 от 05.12.23 Поставка спирт пищевой Люкс 1500 дал</t>
  </si>
  <si>
    <t xml:space="preserve">   Договор 6616736 от 15.12.23 Поставка спирт пищевой Люкс 1600 дал</t>
  </si>
  <si>
    <t xml:space="preserve">   Договор Выбросы от   .  .   Экология-Ташоблкомприрода</t>
  </si>
  <si>
    <t xml:space="preserve">   Договор 59 от 01.11.23г</t>
  </si>
  <si>
    <t>JIZZAX SERVIS TIZIMI MCHJ</t>
  </si>
  <si>
    <t>310002743</t>
  </si>
  <si>
    <t>УПХ ГАЖК Узбекистон темир йуллари</t>
  </si>
  <si>
    <t>203824106</t>
  </si>
  <si>
    <t>SIFMAX MCHJ</t>
  </si>
  <si>
    <t>309342501</t>
  </si>
  <si>
    <t>"BADEX LIFE" Mas`uliyati cheklangan jamiyat</t>
  </si>
  <si>
    <t>"TECHNO ITALIA" MCHJ</t>
  </si>
  <si>
    <t xml:space="preserve">2024 йилнинг январь-март ҳолатига  </t>
  </si>
  <si>
    <t xml:space="preserve">   Договор 208 от 17.01.24 Кефир 2739шт</t>
  </si>
  <si>
    <t xml:space="preserve">   Договор 6726269 от 16.02.24 Соль техническая-550тн</t>
  </si>
  <si>
    <t xml:space="preserve">   Договор 6728475 от 19.02.24 Соль техническая-50тн</t>
  </si>
  <si>
    <t xml:space="preserve"> 74768 "BVB-ALYANS" MAS'ULIYATI CHEKLANGAN JAMIYAT XORIJIY KORXONA</t>
  </si>
  <si>
    <t xml:space="preserve">   Договор ИЗ-1109 от 06.02.24 лента для нории 100М</t>
  </si>
  <si>
    <t xml:space="preserve"> 74775 "CONSEQUENTIAL TRADING" MAS'ULIYATI CHEKLANGAN JAMIYAT</t>
  </si>
  <si>
    <t xml:space="preserve">   Договор 266 от 07.08.24 Прочие</t>
  </si>
  <si>
    <t xml:space="preserve">   Договор 287 от 14.03.24 известь Шпатлевка</t>
  </si>
  <si>
    <t xml:space="preserve">   Договор 336 от 28.03.24 Электроды 300кг</t>
  </si>
  <si>
    <t xml:space="preserve"> 74774 "ERA HOME CITY" MAS`ULIYATI CHEKLANGAN JAMIYAT</t>
  </si>
  <si>
    <t xml:space="preserve">   Договор 7 от 04.03.24 мебель</t>
  </si>
  <si>
    <t xml:space="preserve">   Договор 1от 03.01.24 Вода питьевая для куллера 4000шт</t>
  </si>
  <si>
    <t xml:space="preserve"> 74763 "MAX VALVE TRADE BUSINES" MAS'ULIYATI CHEKLANGAN JAMIYAT</t>
  </si>
  <si>
    <t xml:space="preserve">   Договор 18 от 15.01.24 Трубы</t>
  </si>
  <si>
    <t xml:space="preserve">   Договор 2024-16 от 05.01.24 Пшеница 1000тн</t>
  </si>
  <si>
    <t xml:space="preserve">   Договор 2024-17 от 12.01.24 Пшеница 1000тн</t>
  </si>
  <si>
    <t xml:space="preserve"> 74764 "O‘ZBEKISTON RESPUBLIKASI IQTISODIYOT VA MOLIYA VAZIRLIGI HUZURIDAGI QISHLOQ XO‘</t>
  </si>
  <si>
    <t xml:space="preserve">   Договор 6663985 от 19.01.24 Пшеница 3класс 1000тн</t>
  </si>
  <si>
    <t xml:space="preserve">   Договор 6694616 от 30.01.24 Пшеница 3класс 500тн</t>
  </si>
  <si>
    <t xml:space="preserve">   Договор 6694617 от 30.01.24 Пшеница 3класс 300тн</t>
  </si>
  <si>
    <t xml:space="preserve">   Договор 6696406 от 30.01.24 Пшеница 3класс 200тн</t>
  </si>
  <si>
    <t xml:space="preserve">   Договор 6711486 от 07.02.24 Пшеница 3класс 1025тн</t>
  </si>
  <si>
    <t xml:space="preserve">   Договор 6728710 от 19.02.24 Пшеница 3класс 1000тн</t>
  </si>
  <si>
    <t xml:space="preserve">   Договор 6734309 от 22.02.24 Пшеница 3класс 2000тн</t>
  </si>
  <si>
    <t xml:space="preserve">   Договор 6756035 от 05.03.24 Пшеница 3класс 900тн</t>
  </si>
  <si>
    <t xml:space="preserve">   Договор 6758537 от 05.03.24 Пшеница 3класс 100тн</t>
  </si>
  <si>
    <t xml:space="preserve"> 74762 "PRO CHEMICAL`S" MAS`ULIYATI CHEKLANGAN JAMIYAT</t>
  </si>
  <si>
    <t xml:space="preserve">   Договор 2015076 от 14.01.24 хим реактивы</t>
  </si>
  <si>
    <t xml:space="preserve">   Договор 2015078 от 14.01.24 хим реактивы</t>
  </si>
  <si>
    <t xml:space="preserve">   Договор 18 от 16.02.24 Масло  моторное</t>
  </si>
  <si>
    <t xml:space="preserve"> 74779 "TRAVEL SYSTEM" MAS'ULIYATI CHEKLANGAN JAMIYAT</t>
  </si>
  <si>
    <t xml:space="preserve">   Договор 30 от 25.03.24 Авиабилет 2шт</t>
  </si>
  <si>
    <t xml:space="preserve"> 74777 "XKMS-4" MAS'ULIYATI CHEKLANGAN JAMIYAT</t>
  </si>
  <si>
    <t xml:space="preserve">   Договор 8 от 12.03.24 Шпалы железобетонные 35шт</t>
  </si>
  <si>
    <t xml:space="preserve">   Договор 9143 от 02.02.24 Серная кислота 10тн</t>
  </si>
  <si>
    <t xml:space="preserve"> 428 AJ OHANGARONSEMENT</t>
  </si>
  <si>
    <t xml:space="preserve">   Договор 6790646 от 25.03.24 Цемент-20тн</t>
  </si>
  <si>
    <t xml:space="preserve">   Договор 6669762 от 22.01.24 Пшеница 3-класс 250 тн</t>
  </si>
  <si>
    <t xml:space="preserve">   Договор 6675392 от 23.01.24 Пшеница 3 кг 250 тн</t>
  </si>
  <si>
    <t xml:space="preserve">   Договор 124 от 01.03.24 Пшеница 4 класса 1000тн</t>
  </si>
  <si>
    <t xml:space="preserve">   Договор 125 от 12.03.24 сульфоуголь 1000кг</t>
  </si>
  <si>
    <t xml:space="preserve">   Договор АТМ-2024-25 от 22.01.24 формалин 5000кг</t>
  </si>
  <si>
    <t xml:space="preserve">   Договор 25 от 18.01.24  Медикаменты</t>
  </si>
  <si>
    <t xml:space="preserve">   Договор 28 от 10.01.24 Сжиженный газ 1.5 тн</t>
  </si>
  <si>
    <t xml:space="preserve">   Договор 32 от 07.02.24 Двери в комплекте.</t>
  </si>
  <si>
    <t xml:space="preserve"> 72754 MChJ EXPO KABEL</t>
  </si>
  <si>
    <t xml:space="preserve">   Договор 13 от 06.03.24 Провод</t>
  </si>
  <si>
    <t xml:space="preserve">   Договор 2437303.1.1 от 29.01.24 Гипохлорит натрий-4тн</t>
  </si>
  <si>
    <t xml:space="preserve">   Договор 2141795 от 16.03.24 УПС-2шт</t>
  </si>
  <si>
    <t xml:space="preserve">   Договор 2463829.1.1 от 08.02.24 химикаты</t>
  </si>
  <si>
    <t xml:space="preserve">   Договор 2373721.1.1 от 12.01.24 хим реактивы</t>
  </si>
  <si>
    <t xml:space="preserve">   Договор 2373745.1.1 от 12.01.24 хим реактивы</t>
  </si>
  <si>
    <t xml:space="preserve">   Договор 2373753.1.1 от 12.01.24 хим реактивы</t>
  </si>
  <si>
    <t xml:space="preserve"> 74761 QO‘CHQOROV RAXIM BAXTIYOR O‘G‘LI</t>
  </si>
  <si>
    <t xml:space="preserve">   Договор 2012312 от 12.01.24 Водонагреватель электрический 1шт</t>
  </si>
  <si>
    <t xml:space="preserve">   Договор 19от 06.01.24  кислород 6000 м3</t>
  </si>
  <si>
    <t xml:space="preserve"> 73072 XK High Pover Trade</t>
  </si>
  <si>
    <t xml:space="preserve">   Договор 2141226 от 16.03.24 паранит ПОН-Б-3,0мм-30кг</t>
  </si>
  <si>
    <t xml:space="preserve">   Договор 2141227 от 16.03.24 паранит ПОН-Б-4,0мм-30кг</t>
  </si>
  <si>
    <t xml:space="preserve"> 72669 XK IMEX GROUP</t>
  </si>
  <si>
    <t xml:space="preserve">   Договор IG-544 от 25.01.24 Электроды  УОНИ 13/55</t>
  </si>
  <si>
    <t xml:space="preserve">   Договор IG-949 от 09.02.24 Электроды 230 кг</t>
  </si>
  <si>
    <t xml:space="preserve"> 73254 XK Vertex develop group</t>
  </si>
  <si>
    <t xml:space="preserve">   Договор 2636944.1.1 от 11.03.24 Кран шаровой 7 шт</t>
  </si>
  <si>
    <t xml:space="preserve">   Договор VDG-696 от 09.02.24 Круг абразивный  50шт</t>
  </si>
  <si>
    <t xml:space="preserve">   Договор 6681581 от 25.01.24 Поставка спирт пищевой Люкс 50 дал</t>
  </si>
  <si>
    <t xml:space="preserve">   Договор 6700855 от 01.02.24 Поставка спирт пищевой Альфа 50 дал</t>
  </si>
  <si>
    <t xml:space="preserve">   Договор 6772111 от 13.03.24 Поставка спирт пищевой Люкс 50 дал</t>
  </si>
  <si>
    <t xml:space="preserve">   Договор 6681579 от 25.01.24 Поставка спирт пищевой Люкс 100 дал</t>
  </si>
  <si>
    <t xml:space="preserve">   Договор 6722412 от 14.02.24 Поставка спирт пищевой Люкс 100 дал</t>
  </si>
  <si>
    <t xml:space="preserve">   Договор 6755244 от 04.03.24 Поставка спирт пищевой Люкс 100 дал</t>
  </si>
  <si>
    <t xml:space="preserve">   Договор 6784924 от 19.03.24 Поставка спирт пищевой Люкс 100 дал</t>
  </si>
  <si>
    <t xml:space="preserve">   Договор 6700853 от 01.02.24 Поставка спирт пищевой Альфа 100 дал</t>
  </si>
  <si>
    <t xml:space="preserve">   Договор 6643255 от 08.01.24 Поставка спирт пищевойЛюкс 4400 дал Форвард</t>
  </si>
  <si>
    <t xml:space="preserve">   Договор 6643256 от 08.01.24 Поставка спирт пищевой</t>
  </si>
  <si>
    <t xml:space="preserve">   Договор 6656259 от 16.01.24 Поставка спирт пищевой Люкс 4400 дал Форвард</t>
  </si>
  <si>
    <t xml:space="preserve">   Договор 6721996 от 14.02.24 Поставка спирт пищевой Люкс 4400 дал</t>
  </si>
  <si>
    <t xml:space="preserve">   Договор 6721997 от 14.02.24 Поставка спирт пищевой Люкс 4400 дал</t>
  </si>
  <si>
    <t xml:space="preserve">   Договор 6802316 от 29.03.24 Поставка спирт пищевой Люкс 4400 дал</t>
  </si>
  <si>
    <t xml:space="preserve"> 843 "ELXOLDING ILMIY ISHLAB-CHIQARISH BIRLASHMASI " MCHJ</t>
  </si>
  <si>
    <t xml:space="preserve">   Договор 4 от 15.02.24 Поставка эфир вторичного</t>
  </si>
  <si>
    <t xml:space="preserve">   Договор 6700854 от 01.02.24 Поставка спирт пищевой Альфа 100 дал</t>
  </si>
  <si>
    <t xml:space="preserve">   Договор 6659936 от 17.01.24 Поставка спирт пищевой Альфа 3400 дал</t>
  </si>
  <si>
    <t xml:space="preserve"> 74769 "FITO BIO MAX" MAS'ULIYATI CHEKLANGAN JAMIYAT</t>
  </si>
  <si>
    <t xml:space="preserve">   Договор 6710266 от 07.02.24 Поставка технического спирта 200 дал</t>
  </si>
  <si>
    <t xml:space="preserve">   Договор 6728755 от 19.02.24 Поставка спирт пищевой Лкюс 60 дал</t>
  </si>
  <si>
    <t xml:space="preserve">   Договор 6732052 от 21.02.24 Поставка спирт пищевой Люкс 40 дал</t>
  </si>
  <si>
    <t xml:space="preserve">   Договор 6722413 от 14.02.24 Поставка спирт пищевой Люкс 20 дал</t>
  </si>
  <si>
    <t xml:space="preserve">   Договор 6777502 от 15.03.24 Поставка технического спирта 20 дал</t>
  </si>
  <si>
    <t xml:space="preserve"> 74412 "GULNIGOR SHIFOMED" xususiy korxonasi</t>
  </si>
  <si>
    <t xml:space="preserve">   Договор 6713762 от 08.02.24 Поставка спирт пищевой Люкс 60 дал</t>
  </si>
  <si>
    <t xml:space="preserve">   Договор 6702099 от 06.02.24 Поставка спирт пищевой Люкс 250 дал</t>
  </si>
  <si>
    <t xml:space="preserve">   Договор 2 от 19.01.24 Поставка Сивушное масло 500 дал</t>
  </si>
  <si>
    <t xml:space="preserve"> 74759 "JIZZAX SERVIS TIZIMI" MAS'ULIYATI CHEKLANGAN JAMIYAT</t>
  </si>
  <si>
    <t xml:space="preserve">   Договор 6637371 от 03.01.24 Поставка технического спирта 160 дал</t>
  </si>
  <si>
    <t xml:space="preserve"> 74770 "LANEXTRAKT" MAS'ULIYATI CHEKLANGAN JAMIYAT QO`SHMA KORXONA</t>
  </si>
  <si>
    <t xml:space="preserve">   Договор 6718176 от 12.02.24 Поставка технического спирта</t>
  </si>
  <si>
    <t xml:space="preserve">   Договор 6654382 от 17.01.24 Поставка спирт пищевой Альфа 200 дал</t>
  </si>
  <si>
    <t xml:space="preserve">   Договор 6719143 от 13.02.24 Поставка спирт пищевой Люкс 1170 дал</t>
  </si>
  <si>
    <t xml:space="preserve">   Договор 6635836 от 29.12.24 Поставка Жидкой барды 100 тн</t>
  </si>
  <si>
    <t xml:space="preserve">   Договор 6635837 от 29.12.23 Поставка Жидкой барды 100 тн</t>
  </si>
  <si>
    <t xml:space="preserve">   Договор 6721286 от 14.02.24 Поставка Жидкой барды 100 тн</t>
  </si>
  <si>
    <t xml:space="preserve">   Договор 6725320 от 16.02.24 Поставка Жидкой барды 100 тн</t>
  </si>
  <si>
    <t xml:space="preserve">   Договор 6631451 от 27.12.23 Поставка Жидкой барды 100 тн</t>
  </si>
  <si>
    <t xml:space="preserve">   Договор 6661154 от 18.01.24 Поставка Жидкой барды 100 тн</t>
  </si>
  <si>
    <t xml:space="preserve">   Договор 6705620 от 05.02.24 Поставка Жидкой барды 100 тн</t>
  </si>
  <si>
    <t xml:space="preserve">   Договор 6629620 от 26.12.23 Поставка Жидкой барды 200 тн</t>
  </si>
  <si>
    <t xml:space="preserve">   Договор 6677452 от 24.01.24 Поставка технического спирта 200 дал</t>
  </si>
  <si>
    <t xml:space="preserve">   Договор 6642536 от 08.01.24 Поставка спирт пищевой 450 дал</t>
  </si>
  <si>
    <t xml:space="preserve">   Договор 6691959 от 29.01.24 Поставка спирт пищевой Люкс 450 дал</t>
  </si>
  <si>
    <t xml:space="preserve">   Договор 6721254 от 14.02.24 Поставка спирт пищевой Люкс 600 дал</t>
  </si>
  <si>
    <t xml:space="preserve">   Договор 6752519 от 04.03.24 Поставка спирт пищевой Люкс 600 дал</t>
  </si>
  <si>
    <t xml:space="preserve">   Договор 6679805 от 25.01.24 Поставка технического спирта</t>
  </si>
  <si>
    <t xml:space="preserve"> 74776 "PURE BARAKA" MAS'ULIYATI CHEKLANGAN JAMIYAT</t>
  </si>
  <si>
    <t xml:space="preserve">   Договор 6736716 от 23.02.24 Поставка Жидкой барды 100 тн</t>
  </si>
  <si>
    <t xml:space="preserve">   Договор 6736717 от 23.02.24 Поставка Жидкой барды 100 тн</t>
  </si>
  <si>
    <t xml:space="preserve">   Договор 6749790 от 01.03.24 Поставка Жидкой барды 100 тн</t>
  </si>
  <si>
    <t xml:space="preserve">   Договор 6762972 от 07.03.24 Поставка Жидкой барды 100 тн</t>
  </si>
  <si>
    <t xml:space="preserve">   Договор 6762973 от 07.03.24 Поставка Жидкой барды 100 тн</t>
  </si>
  <si>
    <t xml:space="preserve">   Договор 6780221 от 18.03.24 Поставка Жидкой барды 100 тн</t>
  </si>
  <si>
    <t xml:space="preserve">   Договор 6780222 от 18.03.24 Поставка Жидкой барды 100 тн</t>
  </si>
  <si>
    <t xml:space="preserve">   Договор 6629619 от 26.12.23 Поставка Жидкой барды 100 тн</t>
  </si>
  <si>
    <t xml:space="preserve">   Договор 6644528 от 09.01.24 Поставка Жидкой барды 100 тн</t>
  </si>
  <si>
    <t xml:space="preserve">   Договор 6646530 от 10.01.24 Поставка Жидкой барды 100 дал</t>
  </si>
  <si>
    <t xml:space="preserve">   Договор 6655580 от 16.01.24 Поставка Жидкой барды 100 тн</t>
  </si>
  <si>
    <t xml:space="preserve">   Договор 6669856 от 22.01.24 Поставка Жидкой барды 100 тн</t>
  </si>
  <si>
    <t xml:space="preserve">   Договор 6669857 от 22.01.24 Поставка Жидкой барды 100 тн</t>
  </si>
  <si>
    <t xml:space="preserve">   Договор 6691991 от 29.01.24 Поставка Жидкой барды 100 тн</t>
  </si>
  <si>
    <t xml:space="preserve">   Договор 6691992 от 29.01.24 Поставка Жидкой барды 100 тн</t>
  </si>
  <si>
    <t xml:space="preserve">   Договор 6703163 от 02.02.24 Поставка Жидкой барды 100 тн</t>
  </si>
  <si>
    <t xml:space="preserve">   Договор 6708066 от 06.02.24 Поставка Жидкой барды 100 тн</t>
  </si>
  <si>
    <t xml:space="preserve"> 74772 "SANOAT ENERGETIKA GURUHI" MChJ XK</t>
  </si>
  <si>
    <t xml:space="preserve">   Договор 6749779 от 01.03.24 Поставка технического спирта 90 дал</t>
  </si>
  <si>
    <t xml:space="preserve"> 74766 "SHAROF RASHIDOV NOMIDAGI TO`QIMACHILIK KOMBINATI" MAS`ULIYATI CHEKLANGAN JAMIY</t>
  </si>
  <si>
    <t xml:space="preserve">   Договор 6666093 от 19.01.24 Поставка технического спирта 20 дал</t>
  </si>
  <si>
    <t xml:space="preserve">   Договор 6687609 от 26.01.24 Поставка спирт пищевой Люкс 100 дал</t>
  </si>
  <si>
    <t xml:space="preserve">   Договор 6697873 от 31.01.24 Поставка технического спирта 20 дал</t>
  </si>
  <si>
    <t xml:space="preserve">   Договор 6642534 от 08.01.24 Поставка спирт пищевой Люкс 100 дал</t>
  </si>
  <si>
    <t xml:space="preserve">   Договор 6655566 от 16.01.24 Поставка технического спирта 400 дал</t>
  </si>
  <si>
    <t xml:space="preserve">   Договор 6655567 от 16.01.24 Поставка технического спирта т400 дал</t>
  </si>
  <si>
    <t xml:space="preserve">   Договор 6639451 от 05.01.24 Поставка технического спирта 200 дал</t>
  </si>
  <si>
    <t xml:space="preserve">   Договор 6731267 от 20.02.24 Поставка технического спирта 450 дал</t>
  </si>
  <si>
    <t xml:space="preserve">   Договор 6784945 от 19.03.24 Поставка технического спирта 40 дапл</t>
  </si>
  <si>
    <t xml:space="preserve">   Договор 6638879 от 04.01.24 Поставка технического спирта 10 дал</t>
  </si>
  <si>
    <t xml:space="preserve">   Договор 6634015 от 08.01.24 Поставка Жидкой барды 200 ny</t>
  </si>
  <si>
    <t xml:space="preserve">   Договор 6642559 от 08.01.24 Поставка Жидкой барды 400 тн</t>
  </si>
  <si>
    <t xml:space="preserve">   Договор 6658351 от 17.01.24 Поставка Жидкой барды 300 тн</t>
  </si>
  <si>
    <t xml:space="preserve">   Договор 6685519 от 26.01.24 Поставка Жидкой барды 300 тн</t>
  </si>
  <si>
    <t xml:space="preserve">   Договор 6705622 от 05.02.24 Поставка Жидкой барды 300 тн</t>
  </si>
  <si>
    <t xml:space="preserve">   Договор 6716928 от 12.02.24 Поставка Жидкой барды 300 тн</t>
  </si>
  <si>
    <t xml:space="preserve">   Договор 6732087 от 21.02.24 Поставка Жидкой барды 300 тн</t>
  </si>
  <si>
    <t xml:space="preserve">   Договор 6749791 от 01.03.24 Поставка Жидкой барды 300 тн</t>
  </si>
  <si>
    <t xml:space="preserve">   Договор 6759491 от 06.03.24 Поставка Жидкой барды 300 тн</t>
  </si>
  <si>
    <t xml:space="preserve">   Договор 6777508 от 15.03.24 Поставка Жидкой барды 300 тн</t>
  </si>
  <si>
    <t xml:space="preserve"> 74778 "TOSHKENT ISSIQLIK ELEKTR  STANSIYASI" AKSIYADORLIK JAMIYATI</t>
  </si>
  <si>
    <t xml:space="preserve">   Договор 6762953 от 07.03.24 Поставка технического спирта 30 дал</t>
  </si>
  <si>
    <t xml:space="preserve">   Договор 6700857 от 01.02.24 Поставка спирт пищевой Альфа 1600 дал</t>
  </si>
  <si>
    <t xml:space="preserve">   Договор 6734428 от 22.02.24 Поставка технического спирта 30 дал</t>
  </si>
  <si>
    <t xml:space="preserve">   Договор 6713775 от 08.02.24 Поставка технического спирта 300 дал</t>
  </si>
  <si>
    <t xml:space="preserve">   Договор 6637905 от 04.01.24 Поставка Жидкой барды 100 тн</t>
  </si>
  <si>
    <t xml:space="preserve">   Договор 6705621 от 05.02.24 Поставка Жидкой барды 100 тн</t>
  </si>
  <si>
    <t xml:space="preserve">   Договор 6772151 от 13.03.24 Поставка Жидкой барды 100 тн</t>
  </si>
  <si>
    <t xml:space="preserve"> 415 AJ "XOVRENKO NOMIDAGI SAMARQAND VINO KOMBINATI"</t>
  </si>
  <si>
    <t xml:space="preserve">   Договор 6641952 от 06.01.24 Поставка спирт пищевой Люкс 3200 дал</t>
  </si>
  <si>
    <t xml:space="preserve">   Договор 6677451 от 24.01.24 Поставка технического спирта 50 дал</t>
  </si>
  <si>
    <t xml:space="preserve">   Договор 6796357 от 27.03.24 Поставка технического спирта 40 дал</t>
  </si>
  <si>
    <t xml:space="preserve"> 116 AJ DENOV VINO-AROQ</t>
  </si>
  <si>
    <t xml:space="preserve">   Договор 6794921 от 27.03.24 Поставка спирт пищевой Альфа 4500 дал</t>
  </si>
  <si>
    <t xml:space="preserve">   Договор 6654383 от 15.01.24 Поставка спирт пищевой Альфа 3000 дал</t>
  </si>
  <si>
    <t xml:space="preserve">   Договор 6655553 от 16.01.24 Поставка Жидкой барды 200 дал</t>
  </si>
  <si>
    <t xml:space="preserve">   Договор 6696431 от 30.01.24 Поставка спирт пищевой Люкс 3210 дал</t>
  </si>
  <si>
    <t xml:space="preserve">   Договор 6729572 от 20.02.24 Поставка спирт пищевой Люкс 3100 дал</t>
  </si>
  <si>
    <t xml:space="preserve">   Договор 6732053 от 21.02.24 Поставка спирт пищевой Люкс 110 дал</t>
  </si>
  <si>
    <t xml:space="preserve"> 71 AJ NAVOIYAZOT</t>
  </si>
  <si>
    <t xml:space="preserve">   Договор 6649800 от 11.01.24 Поставка технического спирта 200 дал</t>
  </si>
  <si>
    <t xml:space="preserve">   Договор 6648043 от 10.01.24 Поставка спирт пищевой Люкс 17000 дал</t>
  </si>
  <si>
    <t xml:space="preserve">   Договор 6653753 от 15.01.24 Поставка спирт пищевой Люкс 18000 дал</t>
  </si>
  <si>
    <t xml:space="preserve">   Договор 6709665 от 06.02.24 Поставка спирт пищевой Люкс 1000 дал</t>
  </si>
  <si>
    <t xml:space="preserve">   Договор 6711148 от 07.02.24 Поставка спирт пищевой Люкс 16000 дал</t>
  </si>
  <si>
    <t xml:space="preserve">   Договор 6727258 от 19.02.24 Поставка спирт пищевой Альфа 4320 дал</t>
  </si>
  <si>
    <t xml:space="preserve">   Договор 6728341 от 19.02.24 Поставка спирт пищевой Люкс 4100 дал</t>
  </si>
  <si>
    <t xml:space="preserve">   Договор 6765240 от 07.03.24 Поставка спирт пищевой Люкс 17300 дал</t>
  </si>
  <si>
    <t xml:space="preserve">   Договор 6790995 от 25.03.24 Поставка спирт пищевой Люкс 8600 дал</t>
  </si>
  <si>
    <t xml:space="preserve">   Договор 6759479 от 06.03.24 Поставка технического спирта 20 дал</t>
  </si>
  <si>
    <t xml:space="preserve">   Договор 6661144 от 18.01.24 Поставка технического спирта 300 дал</t>
  </si>
  <si>
    <t xml:space="preserve">   Договор 6734427 от 22.02.24 Поставка технического спирта 300 дал</t>
  </si>
  <si>
    <t xml:space="preserve">   Договор 6642535 от 08.01.24 Поставка спирт пищевой Люкс 150 дал</t>
  </si>
  <si>
    <t xml:space="preserve">   Договор 6714680 от 09.02.24 Поставка спирт пищевой Люкс 100 дал</t>
  </si>
  <si>
    <t xml:space="preserve">   Договор 6761946 от 06.03.24 Поставка спирт пищевой Люкс 300 дал</t>
  </si>
  <si>
    <t xml:space="preserve">   Договор 6656260 от 16.01.24 Поставка спирт пищевой Люкс 6000 дал</t>
  </si>
  <si>
    <t xml:space="preserve">   Договор 6657315 от 16.01.24 Поставка спирт пищевой Люкс 6000 дал</t>
  </si>
  <si>
    <t xml:space="preserve">   Договор 6669826 от 22.01.24 Поставка спирт пищевой Люкс 300 дал</t>
  </si>
  <si>
    <t xml:space="preserve">   Договор 6683751 от 25.01.24 Поставка спирт пищевой Люкс 6100 Форвард</t>
  </si>
  <si>
    <t xml:space="preserve">   Договор 6696578 от 30.01.24 Поставка спирт пищевой Люкс 6100 дал</t>
  </si>
  <si>
    <t xml:space="preserve">   Договор 6707361 от 05.02.24 Поставка спирт пищевой Люкс 6100 дал</t>
  </si>
  <si>
    <t xml:space="preserve">   Договор 6711083 от 07.02.24 Поставка спирт пищевой Люкс 6100 дал</t>
  </si>
  <si>
    <t xml:space="preserve">   Договор 6718483 от 12.02.24 Поставка спирт пищевой Люкс 6100 дал</t>
  </si>
  <si>
    <t xml:space="preserve">   Договор 6726131 от 16.02.24 Поставка спирт пищевой Люкс 6100 дал</t>
  </si>
  <si>
    <t xml:space="preserve">   Договор 6735511 от 16.02.24 Поставка спирт пищевой Люкс 6100 дал</t>
  </si>
  <si>
    <t xml:space="preserve">   Договор 6743591 от 27.02.24 Поставка спирт пищевой Люкс 6100 дал</t>
  </si>
  <si>
    <t xml:space="preserve">   Договор 6755502 от 04.03.24 Поставка спирт пищевой Люкс 6100 дал</t>
  </si>
  <si>
    <t xml:space="preserve">   Договор 6787338 от 20.03.24 Поставка спирт пищевой Люкс 6100 дал</t>
  </si>
  <si>
    <t xml:space="preserve">   Договор 6789933 от 25.03.24 Поставка спирт пищевой Люкс 6000 дал</t>
  </si>
  <si>
    <t xml:space="preserve">   Договор 6681580 от 25.01.24 Поставка спирт пищевой 400 дал</t>
  </si>
  <si>
    <t xml:space="preserve">   Договор 6642533 от 10.01.24 Поставка спирт пищевой 3000 дал</t>
  </si>
  <si>
    <t xml:space="preserve">   Договор 6741653 от 27.02.24 Поставка спирт пищевой Люкс 1000 дал</t>
  </si>
  <si>
    <t xml:space="preserve">   Договор 6764991 от 07.03.24 Поставка спирт пищевой Альфа 1000 дал</t>
  </si>
  <si>
    <t xml:space="preserve">   Договор 6731240 от 20.02.24 Поставка спирт пищевой Альфа 200 дал</t>
  </si>
  <si>
    <t xml:space="preserve">   Договор 6736688 от 23.02.24 Поставка спирт пищевой Альфа 200 дал</t>
  </si>
  <si>
    <t xml:space="preserve">   Договор 6631452 от 27.12.23 Поставка Жидкой барды 100 тн</t>
  </si>
  <si>
    <t xml:space="preserve">   Договор 6641024 от 06.01.24 Поставка Жидкой барды 100 тн</t>
  </si>
  <si>
    <t xml:space="preserve">   Договор 6661155 от 18.01.24 Поставка Жидкой барды 100 тн</t>
  </si>
  <si>
    <t xml:space="preserve">   Договор 6685520 от 05.02.24 Поставка Жидкой барды 100 тн</t>
  </si>
  <si>
    <t xml:space="preserve">   Договор 6710289 от 07.02.24 Поставка Жидкой барды 100 тн</t>
  </si>
  <si>
    <t xml:space="preserve">   Договор 6727284 от 19.02.24 Поставка Жидкой барды 100 тн</t>
  </si>
  <si>
    <t xml:space="preserve">   Договор 6752567 от 04.03.24 Поставка Жидкой барды 100 тн</t>
  </si>
  <si>
    <t xml:space="preserve"> 74022 FX Muxtorxo`ja Nabiralari</t>
  </si>
  <si>
    <t xml:space="preserve">   Договор 6772152 от 13.03.24 Поставка Жидкой барды 100 тн</t>
  </si>
  <si>
    <t xml:space="preserve">   Договор 6638878 от 08.01.24 Поставка технического спирта 40 дал</t>
  </si>
  <si>
    <t xml:space="preserve">   Договор 6719172 от 13.02.24 Поставка технического спирта 40 дал</t>
  </si>
  <si>
    <t xml:space="preserve"> 74474 Mas‘uliyati cheklangan jamiyati "AIR MARAKANDA" xorijiy korxonasi</t>
  </si>
  <si>
    <t xml:space="preserve">   Договор 6646523 от 10.01.24 Поставка технического спирта 10 дал</t>
  </si>
  <si>
    <t xml:space="preserve">   Договор 6718163 от 12.02.24 Поставка спирт пищевой Люкс 200 дал</t>
  </si>
  <si>
    <t xml:space="preserve">   Договор 6691958 от 29.01.24 Поставка спирт пищевой Люкс 100 дал</t>
  </si>
  <si>
    <t xml:space="preserve">   Договор 6746619 от 29.02.24 Поставка спирт пищевой Люкс 100 дал</t>
  </si>
  <si>
    <t xml:space="preserve">   Договор 6723320 от 15.02.24 Поставка технического спирта 100 тн</t>
  </si>
  <si>
    <t xml:space="preserve">   Договор 6781953 от 18.03.24 Поставка технического спирта 100 дал</t>
  </si>
  <si>
    <t xml:space="preserve">   Договор 6768154 от 11.03.24 Поставка технического спирта 300 дал</t>
  </si>
  <si>
    <t xml:space="preserve">   Договор 6673364 от 23.01.24 Поставка технического спирта 100 дал</t>
  </si>
  <si>
    <t xml:space="preserve">   Договор 6727278 от 19.02.24 Поставка технического спирта 100 дал</t>
  </si>
  <si>
    <t xml:space="preserve">   Договор 01 от 03.01.24 Поставка  угл.газа 4800 тн</t>
  </si>
  <si>
    <t xml:space="preserve">   Договор 53-юрс от 22.12.24 Поставка Хим.очищенная вода 4350 куб.м</t>
  </si>
  <si>
    <t xml:space="preserve"> 73416 MChJ BULUNGUR 1</t>
  </si>
  <si>
    <t xml:space="preserve">   Договор 6729571 от 20.02.20 Поставка спирт пищевой 1200 дал</t>
  </si>
  <si>
    <t xml:space="preserve">   Договор 6759458 от 06.03.24 Поставка спирт пищевой Люкс 250 дал</t>
  </si>
  <si>
    <t xml:space="preserve">   Договор 6727277 от 19.02.24 Поставка технического спирта 10 дал</t>
  </si>
  <si>
    <t xml:space="preserve">   Договор 72-юрс от 26.12.23 Поставка Пар товарный 108 ГКал</t>
  </si>
  <si>
    <t xml:space="preserve"> 74280 MCHJ EURASIA BOTTLERS</t>
  </si>
  <si>
    <t xml:space="preserve">   Договор 6699514 от 31.01.24 Поставка технического спирта 40 дал</t>
  </si>
  <si>
    <t xml:space="preserve">   Договор 6702116 от 01.02.24 Поставка технического спирта 30 дал</t>
  </si>
  <si>
    <t xml:space="preserve">   Договор 6643982 от 08.01.24 Поставка спирт пищевой Люкс 1200 дал Форвард</t>
  </si>
  <si>
    <t xml:space="preserve">   Договор 6745466 от 28.02.24 Поставка спирт пищевой Люкс 1200 дал</t>
  </si>
  <si>
    <t xml:space="preserve">   Договор 6764500 от 07.03.24 Поставка спирт пищевой Люкс 1200 дал</t>
  </si>
  <si>
    <t xml:space="preserve">   Договор 6700859 от 01.02.24 Поставка спирт пищевой Альфа 100 дал</t>
  </si>
  <si>
    <t xml:space="preserve">   Договор 6639440 от 05.01.24 Поставка спирт пищевой Люкс 400 дал</t>
  </si>
  <si>
    <t xml:space="preserve">   Договор 6694702 от 30.01.24 Поставка спирт пищевой Люкс 400 дал</t>
  </si>
  <si>
    <t xml:space="preserve">   Договор 6728754 от 19.02.24 Поставка спирт пищевой Люкс 400 дал</t>
  </si>
  <si>
    <t xml:space="preserve">   Договор 6756130 от 05.03.24 Поставка спирт пищевой Люкс 400 дал</t>
  </si>
  <si>
    <t xml:space="preserve">   Договор 6671534 от 22.01.24 Поставка спирт пищевой Люкс 20 дал</t>
  </si>
  <si>
    <t xml:space="preserve">   Договор 6728757 от 19.02.24 Поставка спирт пищевой Альфа 20 дал</t>
  </si>
  <si>
    <t xml:space="preserve">   Договор 6783082 от 19.03.24 Поставка спирт пищевой Альфа 60 дал</t>
  </si>
  <si>
    <t xml:space="preserve">   Договор 6655547 от 22.01.24 Поставка спирт пищевой Люкс 150 дал</t>
  </si>
  <si>
    <t xml:space="preserve">   Договор 6744234 от 28.02.24 Поставка спирт пищевой Люкс 150 дал</t>
  </si>
  <si>
    <t xml:space="preserve">   Договор 6708022 от 06.02.24 Поставка спирт пищевой Люкс 400 дал</t>
  </si>
  <si>
    <t xml:space="preserve">   Договор 6639439 от 05.01.24 Поставка спирт пищевой Люкс 100 дал</t>
  </si>
  <si>
    <t xml:space="preserve">   Договор 6661123 от 18.01.24 Поставка спирт пищевой Люкс 100 дал</t>
  </si>
  <si>
    <t xml:space="preserve"> 73848 MChJ PHARMACON LLC</t>
  </si>
  <si>
    <t xml:space="preserve">   Договор 6756129 от 05.03.24 Поставка спирт пищевой Люкс 100 дал</t>
  </si>
  <si>
    <t xml:space="preserve">   Договор 6649786 от 12.01.24 Поставка спирт пищевой Альфа 3200 дал</t>
  </si>
  <si>
    <t xml:space="preserve">   Договор 6657094 от 16.01.24 Поставка спирт пищевой Альфа 3220 дал</t>
  </si>
  <si>
    <t xml:space="preserve">   Договор 6658318 от 17.01.24 Поставка спирт пищевой Альфа 3220 дал</t>
  </si>
  <si>
    <t xml:space="preserve">   Договор 6662777 от 18.01.24 Поставка спирт пищевой Альфа 3200 дал</t>
  </si>
  <si>
    <t xml:space="preserve">   Договор 6671539 от 22.01.24 Поставка спирт пищевой Альфа 3200 дал</t>
  </si>
  <si>
    <t xml:space="preserve">   Договор 6677433 от 24.01.24 Поставка спирт пищевой Альфа 3220 дал</t>
  </si>
  <si>
    <t xml:space="preserve">   Договор 6687610 от 26.01.24 Поставка спирт пищевой Альфа 3220 дал</t>
  </si>
  <si>
    <t xml:space="preserve">   Договор 6693070 от 29.01.24 Поставка спирт пищевой Альфа 3220 дал</t>
  </si>
  <si>
    <t xml:space="preserve">   Договор 6697856 от 31.01.24 Поставка спирт пищевой Альфа 2300 дал</t>
  </si>
  <si>
    <t xml:space="preserve">   Договор 6700858 от 01.02.24 Поставка спирт пищевой Альфа 920 дал</t>
  </si>
  <si>
    <t xml:space="preserve">   Договор 6703133 от 02.02.24 Поставка спирт пищевой Альфа 3220 дал</t>
  </si>
  <si>
    <t xml:space="preserve">   Договор 6709363 от 06.02.24 Поставка спирт пищевой Альфа 3220 дал</t>
  </si>
  <si>
    <t xml:space="preserve">   Договор 6639441 от 05.01.24 Поставка спирт пищевой Люкс 320 дал</t>
  </si>
  <si>
    <t xml:space="preserve">   Договор 6641951 от 06.01.24 Поставка спирт пищевой Люкс 100 дал</t>
  </si>
  <si>
    <t xml:space="preserve">   Договор 6639031 от 04.01.24 Поставка спирт пищевой</t>
  </si>
  <si>
    <t xml:space="preserve">   Договор 6751267 от 01.03.24 Поставка спирт пищевой Fkmaf 3100 lfk</t>
  </si>
  <si>
    <t xml:space="preserve">   Договор 6641011 от 06.01.24 Поставка технического спирта 100 дал</t>
  </si>
  <si>
    <t xml:space="preserve">   Договор 6669842 от 22.01.24 Поставка технического спирта 200 дал</t>
  </si>
  <si>
    <t xml:space="preserve">   Договор 6707127 от 06.02.24 Поставка технического спирта 100 дал</t>
  </si>
  <si>
    <t xml:space="preserve">   Договор 6726483 от 16.02.24 Поставка технического спирта 100 дал</t>
  </si>
  <si>
    <t xml:space="preserve">   Договор 6735919 от 22.02.24 Поставка технического спирта 70 дал</t>
  </si>
  <si>
    <t xml:space="preserve">   Договор 6749778 от 01.03.24 Поставка технического спирта 150 дал</t>
  </si>
  <si>
    <t xml:space="preserve">   Договор 6756128 от 05.03.24 Поставка спирт пищевой Люкс 300 дал</t>
  </si>
  <si>
    <t xml:space="preserve">   Договор 6651985 от 12.01.24 Поставка спирт пищевой Люкс 100 дал</t>
  </si>
  <si>
    <t xml:space="preserve">   Договор 6711515 от 07.02.24 Поставка спирт пищевой Люкс 100 дал</t>
  </si>
  <si>
    <t xml:space="preserve">   Договор 6724487 от 15.02.24 Поставка спирт пищевой Люкс 100 дал</t>
  </si>
  <si>
    <t xml:space="preserve">   Договор 6781936 от 18.03.24 Поставка спирт пищевой Люкс 100 дал</t>
  </si>
  <si>
    <t xml:space="preserve">   Договор 6659937 от 17.01.24 Поставка спирт пищевой Альфа 300 дал</t>
  </si>
  <si>
    <t xml:space="preserve"> 72098 MChJ QK Remedy Group</t>
  </si>
  <si>
    <t xml:space="preserve">   Договор 6708021 от 06.02.20 Поставка спирт пищевой Люкс 50 дал</t>
  </si>
  <si>
    <t xml:space="preserve">   Договор 6719144 от 13.02.24 Поставка спирт пищевой Люкс 70 дал</t>
  </si>
  <si>
    <t xml:space="preserve">   Договор 6636409 от 03.01.23 Поставка спирт пищевой Альфа 500 дал</t>
  </si>
  <si>
    <t xml:space="preserve">   Договор 6655549 от 16.01.24 Поставка спирт пищевой Люкс 500 дал</t>
  </si>
  <si>
    <t xml:space="preserve">   Договор 6700856 от 01.02.24 Поставка спирт пищевой Альфа 200 дал</t>
  </si>
  <si>
    <t xml:space="preserve">   Договор 6708024 от 06.02.24 Поставка спирт пищевой Люкс 200 дал</t>
  </si>
  <si>
    <t xml:space="preserve">   Договор 6716885 от 12.02.24 Поставка спирт пищевой Люкс 200 дал</t>
  </si>
  <si>
    <t xml:space="preserve">   Договор 6759459 от 06.03.24 Поставка спирт пищевой Люкс 200 дал</t>
  </si>
  <si>
    <t xml:space="preserve">   Договор 6780139 от 18.03.24 Поставка спирт пищевой Люкс 200 дал</t>
  </si>
  <si>
    <t xml:space="preserve">   Договор 6794922 от 27.03.24 Поставка спирт пищевой Альфа 200 дал</t>
  </si>
  <si>
    <t xml:space="preserve">   Договор 6716908 от 12.02.24 Поставка технического спирта 300 дал</t>
  </si>
  <si>
    <t xml:space="preserve">   Договор 6671538 от 22.01.24 Поставка спирт пищевой Альфа 100 дал</t>
  </si>
  <si>
    <t xml:space="preserve">   Договор 6723319 от 15.02.24 Поставка технического спирта 200 дал</t>
  </si>
  <si>
    <t xml:space="preserve">   Договор 6658346 от 17.01.24 Поставка технического спирта 50 дал</t>
  </si>
  <si>
    <t xml:space="preserve">   Договор 6718162 от 12.02.24 Поставка спирт пищевой Люкс 100 дал</t>
  </si>
  <si>
    <t xml:space="preserve">   Договор 82-юрс от 29.12.23 Поставка Пар товарный 6 ГКалл</t>
  </si>
  <si>
    <t xml:space="preserve"> 71630 O`ZBEK  KOMIR  OAJ</t>
  </si>
  <si>
    <t xml:space="preserve">   Договор 6671557 от 22.01.24 Поставка технического спирта 30 дал</t>
  </si>
  <si>
    <t xml:space="preserve">   Договор 6735918 от 22.02.24 Поставка технического спирта 100 дал</t>
  </si>
  <si>
    <t xml:space="preserve">   Договор 6728772 от 19.02.24 Поставка технического спирта 80 дал</t>
  </si>
  <si>
    <t xml:space="preserve">   Договор 6705580 от 05.02.24 Поставка спирт пищевой Люкс 40 дал</t>
  </si>
  <si>
    <t xml:space="preserve">   Договор 6664086 от 19.01.24 Поставка спирт пищевой Люкс 300 дал</t>
  </si>
  <si>
    <t xml:space="preserve">   Договор 6708023 от 06.02.24 Поставка спирт пищевой Люкс 300 дал</t>
  </si>
  <si>
    <t xml:space="preserve">   Договор 6745830 от 28.02.24 Поставка спирт пищевой Люкс 300 дал</t>
  </si>
  <si>
    <t xml:space="preserve">   Договор 6681590 от 25.01.24 Поставка технического спирта 260 дал</t>
  </si>
  <si>
    <t xml:space="preserve">   Договор 73 от 04.01.24 Поставка Пар товарный 237 ГКалл</t>
  </si>
  <si>
    <t xml:space="preserve">   Договор 6652883 от 15.01.24 Поставка спирт пищевой Люкс 50 дал</t>
  </si>
  <si>
    <t xml:space="preserve">   Договор 6752518 от 04.03.24 Поставка спирт пищевой Люкс 50 дал</t>
  </si>
  <si>
    <t xml:space="preserve">   Договор 3 от 23.01.24 Поставка Сивушное масло 6000 дал</t>
  </si>
  <si>
    <t xml:space="preserve">   Договор 5 от 15.03.24 Поставка Сивушное масло 6000 дал</t>
  </si>
  <si>
    <t xml:space="preserve">   Договор 6637906 от 04.01.24 Поставка Жидкой барды 500 тн</t>
  </si>
  <si>
    <t xml:space="preserve">   Договор 6639462 от 10.01.24 Поставка Жидкой барды 600 тн</t>
  </si>
  <si>
    <t xml:space="preserve">   Договор 6641025 от 06.01.24 Поставка Жидкой барды 500 тн</t>
  </si>
  <si>
    <t xml:space="preserve">   Договор 6642560 от 08.01.24 Поставка Жидкой барды 200 тн</t>
  </si>
  <si>
    <t xml:space="preserve">   Договор 6644529 от 13.01.24 Поставка Жидкой барды</t>
  </si>
  <si>
    <t xml:space="preserve">   Договор 6646531 от 10.01.24 Поставка Жидкой барды 500 тн</t>
  </si>
  <si>
    <t xml:space="preserve">   Договор 6648586 от 11.01.24 Поставка Жидкой барды 600 тн</t>
  </si>
  <si>
    <t xml:space="preserve">   Договор 6650739 от 19.01.24 Поставка Жидкой барды 600 тн</t>
  </si>
  <si>
    <t xml:space="preserve">   Договор 6652920 от 15.01.24 Поставка Жидкой барды 600 тн</t>
  </si>
  <si>
    <t xml:space="preserve">   Договор 6655581 от 16.01.24 Поставка Жидкой барды 500 тн</t>
  </si>
  <si>
    <t xml:space="preserve">   Договор 6658352 от 17.01.24 Поставка Жидкой барды 300 тн</t>
  </si>
  <si>
    <t xml:space="preserve">   Договор 6661156 от 18.01.24 Поставка Жидкой барды 400 тн</t>
  </si>
  <si>
    <t xml:space="preserve">   Договор 6664109 от 19.01.24 Поставка Жидкой барды 600 тн</t>
  </si>
  <si>
    <t xml:space="preserve">   Договор 6669858 от 26.01.24 Поставка Жидкой барды 500 тн</t>
  </si>
  <si>
    <t xml:space="preserve">   Договор 6673378 от 23.01.24 Поставка Жидкой барды 700 тн</t>
  </si>
  <si>
    <t xml:space="preserve">   Договор 6677483 от 29.01.24 Поставка Жидкой барды</t>
  </si>
  <si>
    <t xml:space="preserve">   Договор 6681602 от 30.01.24 Поставка Жидкой барды</t>
  </si>
  <si>
    <t xml:space="preserve">   Договор 6685521 от 26.01.24 Поставка Жидкой барды 300 тн</t>
  </si>
  <si>
    <t xml:space="preserve">   Договор 6691993 от 29.01.24 Поставка Жидкой барды 500 тн</t>
  </si>
  <si>
    <t xml:space="preserve">   Договор 6694733 от 30.01.24 Поставка Жидкой барды 700 тн</t>
  </si>
  <si>
    <t xml:space="preserve">   Договор 6702122 от 01.02.24 Поставка Жидкой барды 600 тн</t>
  </si>
  <si>
    <t xml:space="preserve">   Договор 6705623 от 05.02.24 Поставка Жидкой барды 100 тн</t>
  </si>
  <si>
    <t xml:space="preserve">   Договор 6708067 от 06.02.24 Поставка Жидкой барды 700 тн</t>
  </si>
  <si>
    <t xml:space="preserve">   Договор 6710290 от 07.10.24 Поставка Жидкой барды 700 тн</t>
  </si>
  <si>
    <t xml:space="preserve">   Договор 6712507 от 10.02.24 Поставка Жидкой барды 600 тн</t>
  </si>
  <si>
    <t xml:space="preserve">   Договор 6716929 от 14.02.24 Поставка Жидкой барды</t>
  </si>
  <si>
    <t xml:space="preserve">   Договор 6719192 от 13.02.24 Поставка Жидкой барды 1000 тн</t>
  </si>
  <si>
    <t xml:space="preserve">   Договор 6721287 от 14.02.24 Поставка Жидкой барды 700 тн</t>
  </si>
  <si>
    <t xml:space="preserve">   Договор 6724511 от 15.02.24 Поставка Жидкой барды 600 тн</t>
  </si>
  <si>
    <t xml:space="preserve">   Договор 6725321 от 16.02.24 Поставка Жидкой барды 500 тн</t>
  </si>
  <si>
    <t xml:space="preserve">   Договор 6727285 от 19.02.24 Поставка Жидкой барды 500 тн</t>
  </si>
  <si>
    <t xml:space="preserve">   Договор 6729602 от 20.02.24 Поставка Жидкой барды 600 тн</t>
  </si>
  <si>
    <t xml:space="preserve">   Договор 6732088 от 21.02.24 Поставка Жидкой барды 300 тн</t>
  </si>
  <si>
    <t xml:space="preserve">   Договор 6734437 от 22.02.24 Поставка Жидкой барды 600 тн</t>
  </si>
  <si>
    <t xml:space="preserve">   Договор 6736718 от 23.02.24 Поставка Жидкой барды 400 тн</t>
  </si>
  <si>
    <t xml:space="preserve">   Договор 6739113 от 26.02.24 Поставка Жидкой барды 1000 тн</t>
  </si>
  <si>
    <t xml:space="preserve">   Договор 6741674 от 27.02.24 Поставка Жидкой барды 600 тн</t>
  </si>
  <si>
    <t xml:space="preserve">   Договор 6744265 от 28.02.24 Поставка Жидкой барды 600 тн</t>
  </si>
  <si>
    <t xml:space="preserve">   Договор 6746653 от 29.02.24 Поставка Жидкой барды 600 тн</t>
  </si>
  <si>
    <t xml:space="preserve">   Договор 6749792 от 01.03.24 Поставка Жидкой барды 300 тн</t>
  </si>
  <si>
    <t xml:space="preserve">   Договор 6752568 от 04.03.24 Поставка Жидкой барды 600 тн</t>
  </si>
  <si>
    <t xml:space="preserve">   Договор 6756174 от 05.03.24 Поставка Жидкой барды 700 тн</t>
  </si>
  <si>
    <t xml:space="preserve">   Договор 6759492 от 06.03.24 Поставка Жидкой барды 400 тн</t>
  </si>
  <si>
    <t xml:space="preserve">   Договор 6762974 от 07.03.24 Поставка Жидкой барды 500 тн</t>
  </si>
  <si>
    <t xml:space="preserve">   Договор 6766142 от 11.03.24 Поставка Жидкой барды 700 тн</t>
  </si>
  <si>
    <t xml:space="preserve">   Договор 6769350 от 12.03.24 Поставка Жидкой барды 700 тн</t>
  </si>
  <si>
    <t xml:space="preserve">   Договор 6772153 от 13.03.24 Поставка Жидкой барды 500 тн</t>
  </si>
  <si>
    <t xml:space="preserve">   Договор 6776540 от 14.03.24 Поставка Жидкой барды 700 тн</t>
  </si>
  <si>
    <t xml:space="preserve">   Договор 6777509 от 15.03.24 Поставка Жидкой барды 400 тн</t>
  </si>
  <si>
    <t xml:space="preserve">   Договор 6780223 от 18.03.24 Поставка Жидкой барды 500 тн</t>
  </si>
  <si>
    <t xml:space="preserve">   Договор 6783157 от 19.03.24 Поставка Жидкой барды 700 тн</t>
  </si>
  <si>
    <t xml:space="preserve">   Договор 6786135 от 20.03.24 Поставка Жидкой барды 700 тн</t>
  </si>
  <si>
    <t xml:space="preserve">   Договор 6-юрс от 20.03.24 Поставка Жидкой барды 122 630 тн</t>
  </si>
  <si>
    <t xml:space="preserve">   Договор 7 от 26.03.24 Поставка ЭАФ-вторичного 6000 дал</t>
  </si>
  <si>
    <t xml:space="preserve">   Договор 6735903 от 22.02.24 Поставка спирт пищевой ЛДюкс 200 дал</t>
  </si>
  <si>
    <t xml:space="preserve">   Договор 6675404 от 23.01.24 Поставка спирт пищевой Люкс 50 дал</t>
  </si>
  <si>
    <t xml:space="preserve">   Договор 6715952 от 09.02.24 Поставка спирт пищевой Люкс 50 дал</t>
  </si>
  <si>
    <t xml:space="preserve">   Договор 6780140 от 18.03.24 Поставка спирт пищевой Люкс 50 дал</t>
  </si>
  <si>
    <t xml:space="preserve">   Договор 6679783 от 24.01.24 Поставка технического спирта 1000 дал</t>
  </si>
  <si>
    <t xml:space="preserve">   Договор 6715951 от 09.02.24 Поставка спирт пищевой Люкс 1000 дал</t>
  </si>
  <si>
    <t xml:space="preserve">   Договор 6727276 от 19.02.24 Поставка технического спирта 220 дал</t>
  </si>
  <si>
    <t xml:space="preserve">   Договор 6655548 от 16.01.24 Поставка спирт пищевой Люкс 3300 дал</t>
  </si>
  <si>
    <t xml:space="preserve">   Договор 6657092 от 16.01.24 Поставка спирт пищевой Люкс 1100 дал</t>
  </si>
  <si>
    <t xml:space="preserve">   Договор 6674074 от 23.01.24 Поставка спирт пищевой Люкс 4400 дал Форвард</t>
  </si>
  <si>
    <t xml:space="preserve">   Договор 6754703 от 04.03.24 Поставка спирт пищевой Люкс 1600 дал</t>
  </si>
  <si>
    <t xml:space="preserve">   Договор И-01 от 15.01.24 Сертификат на техн.спирт</t>
  </si>
  <si>
    <t xml:space="preserve"> 74760 "ECOREMA" MAS'ULIYATI CHEKLANGAN JAMIYAT</t>
  </si>
  <si>
    <t xml:space="preserve">   Договор 1001042 от 09.01.24 Обработка мусора</t>
  </si>
  <si>
    <t xml:space="preserve">   Договор 24-9 от 30.01.24 Дезинфекция</t>
  </si>
  <si>
    <t xml:space="preserve">   Договор OSG-TS-16-01-2024 от 16.01.24 Услуги ВЭБ сайта</t>
  </si>
  <si>
    <t xml:space="preserve"> 74767 "TRANSPORT SOHASI KADRLARINI QAYTA TAYYORLASH VA MALAKASINI OSHIRISH INSTITUTI"</t>
  </si>
  <si>
    <t xml:space="preserve">   Договор 14 от 02.02.24 учеба тепловоза</t>
  </si>
  <si>
    <t xml:space="preserve">   Договор 1 от 03.01.24 юридические услуги</t>
  </si>
  <si>
    <t xml:space="preserve">   Договор 3155009. от 19.01.24 услуги связи</t>
  </si>
  <si>
    <t xml:space="preserve">   Договор 40931943 от 10.01.24г.Интернет Corporate-7 100mb/s Corporate-4 20mb/s</t>
  </si>
  <si>
    <t xml:space="preserve"> 74519 Chet el kapitali ishtirokidagi "HAMKORBANK" aksiyadorlik tijorat banki</t>
  </si>
  <si>
    <t xml:space="preserve">   № 61876859/0978/01 от 04.02.2022 Ипотечный кредит Мирзатиллаевой И</t>
  </si>
  <si>
    <t xml:space="preserve">   Договор  24-103-146971 от 15.02.24 Поверка СИ</t>
  </si>
  <si>
    <t xml:space="preserve">   Договор 2065971 от 09.02.24 Услуги по оценке сист.корп.</t>
  </si>
  <si>
    <t xml:space="preserve">   Договор CNT-42/ЭГ от 20.02.24 Услуги "Электронное голосование"</t>
  </si>
  <si>
    <t xml:space="preserve">   Договор 21 от 09.02.24 Хим и бак.анализ воды</t>
  </si>
  <si>
    <t xml:space="preserve">   Договор 9 от 30.01.24 Анализ пшеницы</t>
  </si>
  <si>
    <t xml:space="preserve">   Договор 27-0041 от 11.01.24 Соглашение на ЕРП Втор.ЭАФ</t>
  </si>
  <si>
    <t xml:space="preserve">   Договор 27-0162 от 08.02.24 сертификат пищевого спирта Алфа</t>
  </si>
  <si>
    <t xml:space="preserve">   Договор 34-0021 от 11.01.24 Экспертиза код ТН ВЭД</t>
  </si>
  <si>
    <t xml:space="preserve">   Договор 40-24 CO от 04.03.24  техобслуживание компрессорных установок</t>
  </si>
  <si>
    <t xml:space="preserve"> 72528 MChJ Barakat Cipro</t>
  </si>
  <si>
    <t xml:space="preserve">   Договор 30-Т от 02.02.24 Автоуслуги Серн.кислота 10 тн</t>
  </si>
  <si>
    <t xml:space="preserve">   Договор 47 от 06.02.24 умумий йигилиш</t>
  </si>
  <si>
    <t xml:space="preserve">   Договор РП-15 от 20.11.23 Подписка газеты</t>
  </si>
  <si>
    <t xml:space="preserve">   Договор 1 от 04.01.24 Техническое обслуживание Лифтов</t>
  </si>
  <si>
    <t xml:space="preserve">   Договор 10-24 от 20.11.23Подписка газет и журналов</t>
  </si>
  <si>
    <t xml:space="preserve">   Договор 27-24 от 16.02.24Подписка газет и журналов</t>
  </si>
  <si>
    <t xml:space="preserve">   Договор ОП000771 от 07.12.23 Подписка газет и журналов</t>
  </si>
  <si>
    <t xml:space="preserve">   Договор 183 от 24.01.24 Услуги СЭС</t>
  </si>
  <si>
    <t xml:space="preserve"> 74595 O'ZBEKISTON RESPUBLIKASI BOSH PROKURATURASI HUZURIDAGI MAJBURIY IJRO BYUROSI TOS</t>
  </si>
  <si>
    <t xml:space="preserve">   Договор 10-28-1931-21 от 26.11.21 Алименты Ахмедова Азиза</t>
  </si>
  <si>
    <t xml:space="preserve">   Договор 10-619-21 от 24.09.21 Алименты Аширбаева Дилфуза</t>
  </si>
  <si>
    <t xml:space="preserve">   Договор 11152307164601 от 09.12.23 Талабнома МИБ Усканбаев Жасур</t>
  </si>
  <si>
    <t xml:space="preserve"> 72666 O'zmilliybank AJ Yangiyo'l BXM</t>
  </si>
  <si>
    <t xml:space="preserve">   Договор Исраилов А</t>
  </si>
  <si>
    <t xml:space="preserve">   Договор Ташпулатова</t>
  </si>
  <si>
    <t xml:space="preserve">   Договор 424-8 от 05.02.24 Услуги статистики</t>
  </si>
  <si>
    <t xml:space="preserve"> 73710 АК Алокабанк</t>
  </si>
  <si>
    <t xml:space="preserve">   Договор 11151904055301 от 17.06.23 Алименты Мирзаева (Джунайдуллаева) Наргиза</t>
  </si>
  <si>
    <t xml:space="preserve">   Договор 11152003893701 от 05.02.22 Хамидова М. Алименты через МИБ Янг тум</t>
  </si>
  <si>
    <t xml:space="preserve">   Договор 232419001405 от 09.03.22  Мерзликина Е. Алименты через МИБ Янг шахар</t>
  </si>
  <si>
    <t xml:space="preserve"> 73683 Асака банк Тошкент вилояти</t>
  </si>
  <si>
    <t xml:space="preserve">   Договор 160 от 19.02.20 КРЕДИТ ипотечный Заминов Ш.</t>
  </si>
  <si>
    <t xml:space="preserve">   Договор 94 от 13.02.20 КРЕДИТ ипотечный Абдураиманов А.У.</t>
  </si>
  <si>
    <t xml:space="preserve"> 73689 АТИБ Ипотека-банк Чиноз филиали</t>
  </si>
  <si>
    <t xml:space="preserve">   Договор 588/2019 от 19.07.19г.Кредит ипот.Куканов И.Х.</t>
  </si>
  <si>
    <t xml:space="preserve">   Договор 832-2019 от 15.08.19г. Далабаев У.</t>
  </si>
  <si>
    <t xml:space="preserve">   Договор 1 от 06.02.24 брокерское вознаграждение</t>
  </si>
  <si>
    <t xml:space="preserve"> 72132 Казначейство Министерство Финансов Республики Узбекистон</t>
  </si>
  <si>
    <t xml:space="preserve">   Договор 24-02-19 от 19.02.24 Билдирги</t>
  </si>
  <si>
    <t xml:space="preserve">   Договор 24-02-29 от 29.02.24 Билдирги кучмас мулк руйх утк</t>
  </si>
  <si>
    <t xml:space="preserve">   Договор B33623239-K от 27.09.23 Учеба дочери Каратаевой М</t>
  </si>
  <si>
    <t xml:space="preserve">   Договор 11 от 22.01.24 Хранение документов</t>
  </si>
  <si>
    <t xml:space="preserve">   Договор ОФЕРТА от 01.08.23 Услуги  прочие</t>
  </si>
  <si>
    <t xml:space="preserve"> 71846 ООО KAFIL-SUGURTA</t>
  </si>
  <si>
    <t xml:space="preserve">   Счет-Договор 41-01-55-36-2024 от 15.01.24г Страхование</t>
  </si>
  <si>
    <t xml:space="preserve"> 318 Профком АО " БИОКИМЕ"</t>
  </si>
  <si>
    <t xml:space="preserve">   0,3% Физмероприятия по колдоговор 4 от 10.03.17г.</t>
  </si>
  <si>
    <t xml:space="preserve">   60 % от проф взносы Решение 7-4 КФПС</t>
  </si>
  <si>
    <t xml:space="preserve">   Договор 11 от 17.11.23 Подписка газет и журналов</t>
  </si>
  <si>
    <t xml:space="preserve"> 72202 Таш Обл Комитет профсоюзов</t>
  </si>
  <si>
    <t xml:space="preserve">   40% от профвзнос.Решение 7-4 КФПС</t>
  </si>
  <si>
    <t xml:space="preserve"> 74765 ТехПД-9 г.Термез</t>
  </si>
  <si>
    <t xml:space="preserve">   Договор 8774391-179-67юрс от 01.01.18 Перевозка пшениц?</t>
  </si>
  <si>
    <t xml:space="preserve"> 74385 Узбекистон почтаси Янгийул ПАБ</t>
  </si>
  <si>
    <t xml:space="preserve">   Договор 2308-8 от 17.01.22 Алименты (Тухтабаева М)</t>
  </si>
  <si>
    <t xml:space="preserve"> 247 MChJ YO'L QURILISH MASHINALARNI TA'MIRLASH</t>
  </si>
  <si>
    <t xml:space="preserve">   Договор 3 от 06.01.24 Изготовление металл черный б/у</t>
  </si>
  <si>
    <t xml:space="preserve">   Договор 4 от 12.02.24 Изготовление металл черный б/у</t>
  </si>
  <si>
    <t xml:space="preserve">   Договор 31-10-17 от 01.01.24 Электроэнергия</t>
  </si>
  <si>
    <t xml:space="preserve">   Договор 431230066 от 19.12.23 Природный газ</t>
  </si>
  <si>
    <t xml:space="preserve">   Договор 010079 от 25.01.24 Вода</t>
  </si>
  <si>
    <t>25.03.2024</t>
  </si>
  <si>
    <t>"OHANGARONSEMENT" АЖ</t>
  </si>
  <si>
    <t>200463344</t>
  </si>
  <si>
    <t>Композиционный портландцемент Цем II А-К(З-И) 42,5H(в бумажных мешках) АО "Ахангаранцемент"</t>
  </si>
  <si>
    <t>05.03.2024</t>
  </si>
  <si>
    <t>O`ZR IQ/MOLIY VAZ HUZ/QX DAV QQ JAM.BOSH.DEP. DM</t>
  </si>
  <si>
    <t>304967272</t>
  </si>
  <si>
    <t>Пшеница 3-класса  Фонд гос.поддержки сел.хоз при Мин эконом и финансов</t>
  </si>
  <si>
    <t>22.02.2024</t>
  </si>
  <si>
    <t>19.02.2024</t>
  </si>
  <si>
    <t>16.02.2024</t>
  </si>
  <si>
    <t>07.02.2024</t>
  </si>
  <si>
    <t>30.01.2024</t>
  </si>
  <si>
    <t>23.01.2024</t>
  </si>
  <si>
    <t>22.01.2024</t>
  </si>
  <si>
    <t>19.01.2024</t>
  </si>
  <si>
    <t>за   январь-март  2024 года</t>
  </si>
  <si>
    <t>29.03.2024</t>
  </si>
  <si>
    <t>28.03.2024</t>
  </si>
  <si>
    <t>27.03.2024</t>
  </si>
  <si>
    <t>Денов вино-арок ОАЖ</t>
  </si>
  <si>
    <t>200479972</t>
  </si>
  <si>
    <t>26.03.2024</t>
  </si>
  <si>
    <t>20.03.2024</t>
  </si>
  <si>
    <t>19.03.2024</t>
  </si>
  <si>
    <t>18.03.2024</t>
  </si>
  <si>
    <t>PURE BARAKA MCHJ</t>
  </si>
  <si>
    <t>310759473</t>
  </si>
  <si>
    <t>15.03.2024</t>
  </si>
  <si>
    <t>14.03.2024</t>
  </si>
  <si>
    <t>13.03.2024</t>
  </si>
  <si>
    <t>ФХ "MUXTORXO`JA NABIRALARI"</t>
  </si>
  <si>
    <t>304867943</t>
  </si>
  <si>
    <t>12.03.2024</t>
  </si>
  <si>
    <t>11.03.2024</t>
  </si>
  <si>
    <t>07.03.2024</t>
  </si>
  <si>
    <t>TOSHKENT ISSIQLIK ELEKTR  STANSIYASI AJ</t>
  </si>
  <si>
    <t>310624412</t>
  </si>
  <si>
    <t>06.03.2024</t>
  </si>
  <si>
    <t>PHARMACON LLC MCHJ</t>
  </si>
  <si>
    <t>305747244</t>
  </si>
  <si>
    <t>04.03.2024</t>
  </si>
  <si>
    <t>01.03.2024</t>
  </si>
  <si>
    <t>"SANOAT ENERGETIKA GURUHI" MCHJ XK</t>
  </si>
  <si>
    <t>304936120</t>
  </si>
  <si>
    <t>29.02.2024</t>
  </si>
  <si>
    <t>28.02.2024</t>
  </si>
  <si>
    <t>27.02.2024</t>
  </si>
  <si>
    <t>26.02.2024</t>
  </si>
  <si>
    <t>23.02.2024</t>
  </si>
  <si>
    <t>"BIOMED PHARM SANOAT" MCHJ</t>
  </si>
  <si>
    <t>21.02.2024</t>
  </si>
  <si>
    <t>20.02.2024</t>
  </si>
  <si>
    <t>"BULUNGUR-1" mas`uliyati cheklangan jamiyati</t>
  </si>
  <si>
    <t>200730044</t>
  </si>
  <si>
    <t>15.02.2024</t>
  </si>
  <si>
    <t>ЧП CHINOZ LAZZATLI TAOMLARI</t>
  </si>
  <si>
    <t>303900752</t>
  </si>
  <si>
    <t>14.02.2024</t>
  </si>
  <si>
    <t>13.02.2024</t>
  </si>
  <si>
    <t>12.02.2024</t>
  </si>
  <si>
    <t>МЧЖ шаклидаги "LANEXTRAKT" К/К</t>
  </si>
  <si>
    <t>206285980</t>
  </si>
  <si>
    <t>09.02.2024</t>
  </si>
  <si>
    <t>08.02.2024</t>
  </si>
  <si>
    <t>"GULNIGOR SHIFOMED" xususiy korxonasi</t>
  </si>
  <si>
    <t>302573948</t>
  </si>
  <si>
    <t>FITO BIO MAX MCHJ</t>
  </si>
  <si>
    <t>308628342</t>
  </si>
  <si>
    <t>06.02.2024</t>
  </si>
  <si>
    <t xml:space="preserve">СП ООО "REMEDY GROUP" </t>
  </si>
  <si>
    <t>206985269</t>
  </si>
  <si>
    <t>05.02.2024</t>
  </si>
  <si>
    <t>02.02.2024</t>
  </si>
  <si>
    <t>01.02.2024</t>
  </si>
  <si>
    <t>ООО EURASIA BOTTLERS</t>
  </si>
  <si>
    <t>307647866</t>
  </si>
  <si>
    <t>31.01.2024</t>
  </si>
  <si>
    <t>29.01.2024</t>
  </si>
  <si>
    <t>26.01.2024</t>
  </si>
  <si>
    <t>25.01.2024</t>
  </si>
  <si>
    <t>SHURTAN GAZ KIMYO MAJMUASI масъулияти чекланган жамият</t>
  </si>
  <si>
    <t>203195074</t>
  </si>
  <si>
    <t>24.01.2024</t>
  </si>
  <si>
    <t>AJ OZBEKKOMIR</t>
  </si>
  <si>
    <t>200899410</t>
  </si>
  <si>
    <t>ООО SHAROF RASHIDOV NOMIDA TK</t>
  </si>
  <si>
    <t>304971300</t>
  </si>
  <si>
    <t>18.01.2024</t>
  </si>
  <si>
    <t>17.01.2024</t>
  </si>
  <si>
    <t>16.01.2024</t>
  </si>
  <si>
    <t>15.01.2024</t>
  </si>
  <si>
    <t>12.01.2024</t>
  </si>
  <si>
    <t>11.01.2024</t>
  </si>
  <si>
    <t>АО Navoiyazot</t>
  </si>
  <si>
    <t>200002933</t>
  </si>
  <si>
    <t>10.01.2024</t>
  </si>
  <si>
    <t>AIR MARAKANDA MCHJ</t>
  </si>
  <si>
    <t>307280842</t>
  </si>
  <si>
    <t>09.01.2024</t>
  </si>
  <si>
    <t>08.01.2024</t>
  </si>
  <si>
    <t>06.01.2024</t>
  </si>
  <si>
    <t>"Ховренко номидаги Самарканд вино комбинати" ОАЖ</t>
  </si>
  <si>
    <t>201538312</t>
  </si>
  <si>
    <t>05.01.2024</t>
  </si>
  <si>
    <t>04.01.2024</t>
  </si>
  <si>
    <t>03.01.2024</t>
  </si>
  <si>
    <t>2373721.1.1</t>
  </si>
  <si>
    <t>2373745.1.1</t>
  </si>
  <si>
    <t>2373753.1.1</t>
  </si>
  <si>
    <t>2437303.1.1</t>
  </si>
  <si>
    <t>2636944.1.1</t>
  </si>
  <si>
    <t>ООО "Vertex Develop Group"</t>
  </si>
  <si>
    <t>304548041</t>
  </si>
  <si>
    <t xml:space="preserve">за   январь-март   2024 года  </t>
  </si>
  <si>
    <t>Реестр совершенных сделок в портале xt-xarid. аукцион  за январь-март 2024 года AO "BIOKIMYO"</t>
  </si>
  <si>
    <t>2463829.1.1</t>
  </si>
  <si>
    <t>2686270.1.1</t>
  </si>
  <si>
    <t>Жесткий диск</t>
  </si>
  <si>
    <t>Водонагреватель электрический</t>
  </si>
  <si>
    <t>YTT QO‘CHQOROV RAXIM BAXTIYOR O‘G‘LI</t>
  </si>
  <si>
    <t>31311920830016</t>
  </si>
  <si>
    <t>Химические реактивы</t>
  </si>
  <si>
    <t>MCHJ PRO CHEMICAL`S</t>
  </si>
  <si>
    <t>Источник бесперебойного питания</t>
  </si>
  <si>
    <t>MChJ "Orgsell"</t>
  </si>
  <si>
    <t>Паронит ПОН-Б</t>
  </si>
  <si>
    <t>HIGH POWER TRADE</t>
  </si>
  <si>
    <t>за январь-март  2024 года</t>
  </si>
  <si>
    <t>Прямые закупки за  январь-март 2024 года.xarid.uz.ex</t>
  </si>
  <si>
    <t>№2024/16</t>
  </si>
  <si>
    <t>№1001042</t>
  </si>
  <si>
    <t>ECOREMA MAS'ULIYATI CHEKLANGAN JAMIYAT</t>
  </si>
  <si>
    <t>№2024/17</t>
  </si>
  <si>
    <t>№41-01-55/36-2024</t>
  </si>
  <si>
    <t>"KAFIL-SUG`URTA" AKSIYADORLIK JAMIYATI</t>
  </si>
  <si>
    <t>№27/0041</t>
  </si>
  <si>
    <t>№И-01</t>
  </si>
  <si>
    <t>OSG-TS-16/01/2024</t>
  </si>
  <si>
    <t>№424/8</t>
  </si>
  <si>
    <t>Единый поствщик</t>
  </si>
  <si>
    <t>№21</t>
  </si>
  <si>
    <t>№14</t>
  </si>
  <si>
    <t>Transport sohasi kadrlarini qayta tayyorlash va malakasini oshirish instituti</t>
  </si>
  <si>
    <t>№27/24</t>
  </si>
  <si>
    <t>№124</t>
  </si>
  <si>
    <t>№30</t>
  </si>
  <si>
    <t>Услуги воздушного и космического транспорта</t>
  </si>
  <si>
    <t>"TRAVEL SYSTEM" MAS'ULIYATI CHEKLANGAN JAMIYAT</t>
  </si>
  <si>
    <t>№126</t>
  </si>
  <si>
    <t>№145</t>
  </si>
  <si>
    <t>Реестр совершенных сделок в портале xarid.uzex.uz  за за  январь-март 2024 года AO "BIOKIMYO"</t>
  </si>
  <si>
    <t>Пшеница</t>
  </si>
  <si>
    <t>Пшен</t>
  </si>
  <si>
    <t>Труба полиэтиленовая ПЭГК d-500 SN8 ООО VIKAAZ PLAST</t>
  </si>
  <si>
    <t>Труб</t>
  </si>
  <si>
    <t>Дизельное топливо ЭКО ООО "Бухарский НПЗ"</t>
  </si>
  <si>
    <t>Дизе</t>
  </si>
  <si>
    <t xml:space="preserve">Щебень из плотных горных пород для строительных работ фракции  5до 20мм  OOO Shoxjaxon Qurilish  </t>
  </si>
  <si>
    <t>Щебе</t>
  </si>
  <si>
    <t>Двуокись углерода твёрдая (сухой лёд), АО "Максам Чирчик"</t>
  </si>
  <si>
    <t>Двуо</t>
  </si>
  <si>
    <t>Портландцемент ЦЕМ II/А-Г 32,5H (предназначен для тарир в бумаж меш 50 кг) АО "Ахангаранцемент"</t>
  </si>
  <si>
    <t>Порт</t>
  </si>
  <si>
    <t>Карбамид марки "А", меш АО "Максам-Чирчик"</t>
  </si>
  <si>
    <t>Карб</t>
  </si>
  <si>
    <t>Водоэмульсионная краска ВДАК 111 ООО STM Color</t>
  </si>
  <si>
    <t>водо</t>
  </si>
  <si>
    <t>Каустическая сода чешуйчатая 98% ООО "ASR KIMYO INVEST"</t>
  </si>
  <si>
    <t>каус</t>
  </si>
  <si>
    <t>ООО SALT MINING</t>
  </si>
  <si>
    <t>соль</t>
  </si>
  <si>
    <t>Эмаль ПФ 115 ООО STM Color</t>
  </si>
  <si>
    <t>эмал</t>
  </si>
  <si>
    <t>Грунтовка на акриловой основе "STM COLOR" ООО</t>
  </si>
  <si>
    <t>грун</t>
  </si>
  <si>
    <t>Сухая строительная смесь OOO STM COLOR</t>
  </si>
  <si>
    <t>суха</t>
  </si>
  <si>
    <t xml:space="preserve">Песок из отсевов дробления для строительных работ  OOO Shoxjaxon Qurilish  </t>
  </si>
  <si>
    <t>Песо</t>
  </si>
  <si>
    <t>Разбавитель NS OOO STM COLOR</t>
  </si>
  <si>
    <t>разб</t>
  </si>
  <si>
    <t>Теплоизоляционный материал стекловата Рулон с фольгой 15м2(12=12500*1200*50)  СП ООО ECOCLIMAT</t>
  </si>
  <si>
    <t>тепл</t>
  </si>
  <si>
    <t>Лист гладкий из оцинкованной стали тол. 0,35мм.  ХК DONIYOR METALL INVEST</t>
  </si>
  <si>
    <t>лист</t>
  </si>
  <si>
    <t>Кафельный клей мешок 20 кг  ООО "STMCOLOR"</t>
  </si>
  <si>
    <t>кафе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</si>
</sst>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;[Red]\-#,##0.00"/>
    <numFmt numFmtId="166" formatCode="#,##0.00\ &quot;&quot;;\-#,##0.00\ &quot;&quot;"/>
    <numFmt numFmtId="167" formatCode="#,##0.00_ ;\-#,##0.00\ "/>
  </numFmts>
  <fonts count="52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1"/>
      <color rgb="FF0000FF"/>
      <name val="Calibri"/>
      <family val="2"/>
      <charset val="204"/>
      <scheme val="minor"/>
    </font>
    <font>
      <b/>
      <i/>
      <sz val="11"/>
      <color rgb="FF0000FF"/>
      <name val="Calibri"/>
      <family val="2"/>
      <charset val="204"/>
      <scheme val="minor"/>
    </font>
    <font>
      <i/>
      <sz val="9"/>
      <color rgb="FF0000FF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000000"/>
      <name val="Open Sans"/>
    </font>
    <font>
      <b/>
      <sz val="20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262626"/>
      <name val="Roboto-Regular"/>
      <charset val="1"/>
    </font>
    <font>
      <sz val="8"/>
      <color rgb="FF262626"/>
      <name val="Roboto-Regular"/>
      <charset val="1"/>
    </font>
    <font>
      <sz val="8"/>
      <color rgb="FF000000"/>
      <name val="Roboto-Regular"/>
      <charset val="1"/>
    </font>
    <font>
      <sz val="11"/>
      <name val="Open Sans"/>
    </font>
    <font>
      <sz val="8"/>
      <color rgb="FF262626"/>
      <name val="Roboto-Regular"/>
    </font>
    <font>
      <b/>
      <sz val="28"/>
      <color theme="1"/>
      <name val="Calibri"/>
      <family val="2"/>
      <charset val="204"/>
      <scheme val="minor"/>
    </font>
    <font>
      <b/>
      <sz val="11"/>
      <name val="Open Sans"/>
    </font>
    <font>
      <sz val="10"/>
      <name val="Calibri"/>
      <family val="2"/>
      <charset val="204"/>
      <scheme val="minor"/>
    </font>
    <font>
      <sz val="11"/>
      <name val="Open Sans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20"/>
      <color rgb="FF262626"/>
      <name val="Times New Roman"/>
      <family val="1"/>
      <charset val="204"/>
    </font>
    <font>
      <b/>
      <sz val="24"/>
      <color rgb="FF201D1D"/>
      <name val="Roboto-Regular"/>
      <charset val="1"/>
    </font>
    <font>
      <sz val="11"/>
      <color rgb="FF969595"/>
      <name val="Roboto-Regular"/>
      <charset val="1"/>
    </font>
    <font>
      <b/>
      <sz val="10"/>
      <color rgb="FF000000"/>
      <name val="Arial"/>
      <family val="2"/>
      <charset val="204"/>
    </font>
    <font>
      <b/>
      <sz val="11"/>
      <name val="Open Sans"/>
      <charset val="204"/>
    </font>
    <font>
      <b/>
      <sz val="10"/>
      <color theme="1"/>
      <name val="Calibri"/>
      <family val="2"/>
      <charset val="204"/>
      <scheme val="minor"/>
    </font>
    <font>
      <sz val="8"/>
      <color rgb="FF000000"/>
      <name val="Roboto-Regular"/>
    </font>
    <font>
      <sz val="11"/>
      <color rgb="FF000000"/>
      <name val="Open Sans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Roboto-Regular"/>
      <charset val="1"/>
    </font>
    <font>
      <sz val="10"/>
      <color rgb="FF201D1D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Roboto"/>
      <charset val="1"/>
    </font>
    <font>
      <b/>
      <sz val="8"/>
      <color rgb="FF000000"/>
      <name val="Arial"/>
      <family val="2"/>
      <charset val="204"/>
    </font>
    <font>
      <sz val="11"/>
      <color theme="1"/>
      <name val="Open Sans"/>
      <charset val="204"/>
    </font>
    <font>
      <sz val="12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rgb="FFF3F3F3"/>
      </top>
      <bottom style="thin">
        <color rgb="FFF3F3F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F3F3F3"/>
      </top>
      <bottom/>
      <diagonal/>
    </border>
  </borders>
  <cellStyleXfs count="6">
    <xf numFmtId="0" fontId="0" fillId="0" borderId="0"/>
    <xf numFmtId="164" fontId="9" fillId="0" borderId="0" applyFont="0" applyFill="0" applyBorder="0" applyAlignment="0" applyProtection="0"/>
    <xf numFmtId="0" fontId="12" fillId="0" borderId="0"/>
    <xf numFmtId="0" fontId="10" fillId="0" borderId="0"/>
    <xf numFmtId="0" fontId="32" fillId="0" borderId="0"/>
    <xf numFmtId="0" fontId="9" fillId="0" borderId="0"/>
  </cellStyleXfs>
  <cellXfs count="285">
    <xf numFmtId="0" fontId="0" fillId="0" borderId="0" xfId="0"/>
    <xf numFmtId="0" fontId="1" fillId="0" borderId="0" xfId="0" applyFont="1" applyAlignment="1">
      <alignment horizontal="centerContinuous" vertical="top" wrapText="1"/>
    </xf>
    <xf numFmtId="0" fontId="1" fillId="0" borderId="0" xfId="0" applyFont="1" applyAlignment="1">
      <alignment horizontal="centerContinuous" vertical="top"/>
    </xf>
    <xf numFmtId="0" fontId="2" fillId="0" borderId="0" xfId="0" applyFont="1" applyAlignment="1"/>
    <xf numFmtId="0" fontId="2" fillId="0" borderId="1" xfId="0" applyFont="1" applyBorder="1" applyAlignment="1">
      <alignment vertical="top" wrapText="1"/>
    </xf>
    <xf numFmtId="165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165" fontId="3" fillId="0" borderId="1" xfId="0" applyNumberFormat="1" applyFont="1" applyBorder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4" fillId="0" borderId="0" xfId="0" applyFont="1" applyAlignment="1">
      <alignment horizontal="centerContinuous"/>
    </xf>
    <xf numFmtId="0" fontId="0" fillId="0" borderId="0" xfId="0" applyFont="1" applyAlignment="1">
      <alignment vertical="top"/>
    </xf>
    <xf numFmtId="0" fontId="2" fillId="0" borderId="0" xfId="0" applyFont="1" applyAlignment="1">
      <alignment horizontal="centerContinuous" vertical="top"/>
    </xf>
    <xf numFmtId="0" fontId="6" fillId="0" borderId="0" xfId="0" applyFont="1" applyAlignment="1"/>
    <xf numFmtId="4" fontId="6" fillId="0" borderId="0" xfId="0" applyNumberFormat="1" applyFont="1" applyAlignment="1"/>
    <xf numFmtId="0" fontId="6" fillId="0" borderId="0" xfId="0" applyFont="1" applyFill="1" applyAlignment="1">
      <alignment vertical="top"/>
    </xf>
    <xf numFmtId="0" fontId="6" fillId="0" borderId="0" xfId="0" applyFont="1" applyFill="1" applyAlignment="1"/>
    <xf numFmtId="0" fontId="3" fillId="0" borderId="0" xfId="0" applyFont="1" applyFill="1" applyAlignment="1"/>
    <xf numFmtId="0" fontId="1" fillId="2" borderId="1" xfId="0" applyFont="1" applyFill="1" applyBorder="1" applyAlignment="1">
      <alignment horizontal="centerContinuous" vertical="top"/>
    </xf>
    <xf numFmtId="0" fontId="4" fillId="2" borderId="1" xfId="0" applyFont="1" applyFill="1" applyBorder="1" applyAlignment="1">
      <alignment horizontal="center"/>
    </xf>
    <xf numFmtId="4" fontId="0" fillId="0" borderId="0" xfId="0" applyNumberFormat="1"/>
    <xf numFmtId="4" fontId="0" fillId="0" borderId="1" xfId="1" applyNumberFormat="1" applyFont="1" applyBorder="1"/>
    <xf numFmtId="4" fontId="0" fillId="0" borderId="1" xfId="0" applyNumberFormat="1" applyBorder="1"/>
    <xf numFmtId="0" fontId="0" fillId="0" borderId="0" xfId="0" applyAlignment="1">
      <alignment horizontal="center" vertical="center"/>
    </xf>
    <xf numFmtId="4" fontId="8" fillId="0" borderId="0" xfId="0" applyNumberFormat="1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3" fontId="0" fillId="0" borderId="1" xfId="0" applyNumberFormat="1" applyBorder="1"/>
    <xf numFmtId="3" fontId="0" fillId="0" borderId="1" xfId="1" applyNumberFormat="1" applyFont="1" applyBorder="1"/>
    <xf numFmtId="4" fontId="7" fillId="0" borderId="0" xfId="0" applyNumberFormat="1" applyFont="1" applyAlignment="1"/>
    <xf numFmtId="4" fontId="6" fillId="0" borderId="0" xfId="0" applyNumberFormat="1" applyFont="1" applyAlignment="1">
      <alignment horizontal="centerContinuous"/>
    </xf>
    <xf numFmtId="4" fontId="4" fillId="2" borderId="1" xfId="0" applyNumberFormat="1" applyFont="1" applyFill="1" applyBorder="1"/>
    <xf numFmtId="0" fontId="11" fillId="0" borderId="0" xfId="0" applyFont="1"/>
    <xf numFmtId="0" fontId="12" fillId="0" borderId="0" xfId="2"/>
    <xf numFmtId="4" fontId="12" fillId="0" borderId="0" xfId="2" applyNumberFormat="1"/>
    <xf numFmtId="4" fontId="0" fillId="3" borderId="1" xfId="0" applyNumberFormat="1" applyFill="1" applyBorder="1"/>
    <xf numFmtId="0" fontId="12" fillId="0" borderId="0" xfId="2" applyAlignment="1">
      <alignment wrapText="1"/>
    </xf>
    <xf numFmtId="0" fontId="12" fillId="2" borderId="1" xfId="2" applyFill="1" applyBorder="1" applyAlignment="1">
      <alignment wrapText="1"/>
    </xf>
    <xf numFmtId="0" fontId="12" fillId="2" borderId="1" xfId="2" applyFill="1" applyBorder="1"/>
    <xf numFmtId="4" fontId="12" fillId="2" borderId="1" xfId="2" applyNumberFormat="1" applyFill="1" applyBorder="1"/>
    <xf numFmtId="0" fontId="13" fillId="2" borderId="1" xfId="2" applyFont="1" applyFill="1" applyBorder="1"/>
    <xf numFmtId="0" fontId="13" fillId="2" borderId="1" xfId="2" applyFont="1" applyFill="1" applyBorder="1" applyAlignment="1">
      <alignment wrapText="1"/>
    </xf>
    <xf numFmtId="4" fontId="13" fillId="2" borderId="1" xfId="2" applyNumberFormat="1" applyFont="1" applyFill="1" applyBorder="1"/>
    <xf numFmtId="4" fontId="14" fillId="0" borderId="0" xfId="2" applyNumberFormat="1" applyFont="1"/>
    <xf numFmtId="4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/>
    </xf>
    <xf numFmtId="3" fontId="4" fillId="2" borderId="1" xfId="0" applyNumberFormat="1" applyFont="1" applyFill="1" applyBorder="1"/>
    <xf numFmtId="0" fontId="12" fillId="4" borderId="2" xfId="2" applyFill="1" applyBorder="1"/>
    <xf numFmtId="0" fontId="12" fillId="4" borderId="2" xfId="2" applyFill="1" applyBorder="1" applyAlignment="1">
      <alignment wrapText="1"/>
    </xf>
    <xf numFmtId="4" fontId="12" fillId="4" borderId="2" xfId="2" applyNumberFormat="1" applyFill="1" applyBorder="1"/>
    <xf numFmtId="4" fontId="15" fillId="0" borderId="1" xfId="0" applyNumberFormat="1" applyFont="1" applyBorder="1"/>
    <xf numFmtId="4" fontId="15" fillId="0" borderId="1" xfId="0" applyNumberFormat="1" applyFont="1" applyBorder="1" applyAlignment="1">
      <alignment horizontal="center" vertical="center"/>
    </xf>
    <xf numFmtId="4" fontId="15" fillId="0" borderId="1" xfId="1" applyNumberFormat="1" applyFont="1" applyBorder="1"/>
    <xf numFmtId="4" fontId="15" fillId="0" borderId="0" xfId="0" applyNumberFormat="1" applyFont="1"/>
    <xf numFmtId="0" fontId="16" fillId="0" borderId="0" xfId="0" applyFont="1" applyAlignment="1"/>
    <xf numFmtId="4" fontId="10" fillId="0" borderId="1" xfId="0" applyNumberFormat="1" applyFont="1" applyBorder="1" applyAlignment="1">
      <alignment vertical="top" wrapText="1"/>
    </xf>
    <xf numFmtId="4" fontId="13" fillId="0" borderId="0" xfId="2" applyNumberFormat="1" applyFont="1"/>
    <xf numFmtId="0" fontId="12" fillId="0" borderId="1" xfId="2" applyBorder="1"/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18" fillId="0" borderId="0" xfId="0" applyNumberFormat="1" applyFont="1" applyAlignment="1">
      <alignment horizontal="centerContinuous"/>
    </xf>
    <xf numFmtId="0" fontId="18" fillId="0" borderId="0" xfId="0" applyFont="1" applyAlignment="1"/>
    <xf numFmtId="0" fontId="0" fillId="0" borderId="0" xfId="0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11" fillId="0" borderId="5" xfId="0" applyFont="1" applyBorder="1"/>
    <xf numFmtId="4" fontId="11" fillId="0" borderId="5" xfId="0" applyNumberFormat="1" applyFont="1" applyBorder="1"/>
    <xf numFmtId="3" fontId="0" fillId="0" borderId="0" xfId="0" applyNumberForma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Continuous" vertical="top" wrapText="1"/>
    </xf>
    <xf numFmtId="0" fontId="0" fillId="0" borderId="0" xfId="0" applyAlignment="1">
      <alignment horizontal="center"/>
    </xf>
    <xf numFmtId="0" fontId="24" fillId="0" borderId="5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top"/>
    </xf>
    <xf numFmtId="0" fontId="22" fillId="2" borderId="5" xfId="0" applyFont="1" applyFill="1" applyBorder="1" applyAlignment="1">
      <alignment horizontal="left" vertical="top" wrapText="1"/>
    </xf>
    <xf numFmtId="0" fontId="22" fillId="2" borderId="5" xfId="0" applyFont="1" applyFill="1" applyBorder="1" applyAlignment="1">
      <alignment horizontal="center" vertical="top" wrapText="1"/>
    </xf>
    <xf numFmtId="0" fontId="22" fillId="2" borderId="5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/>
    <xf numFmtId="0" fontId="6" fillId="0" borderId="5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4" fontId="4" fillId="0" borderId="5" xfId="0" applyNumberFormat="1" applyFont="1" applyBorder="1" applyAlignment="1"/>
    <xf numFmtId="0" fontId="1" fillId="2" borderId="5" xfId="0" applyFont="1" applyFill="1" applyBorder="1" applyAlignment="1">
      <alignment horizontal="centerContinuous" vertical="top"/>
    </xf>
    <xf numFmtId="0" fontId="4" fillId="2" borderId="5" xfId="0" applyFont="1" applyFill="1" applyBorder="1" applyAlignment="1">
      <alignment horizontal="center"/>
    </xf>
    <xf numFmtId="0" fontId="4" fillId="0" borderId="5" xfId="0" applyFont="1" applyBorder="1" applyAlignment="1">
      <alignment vertical="top"/>
    </xf>
    <xf numFmtId="0" fontId="4" fillId="7" borderId="1" xfId="0" applyFont="1" applyFill="1" applyBorder="1" applyAlignment="1">
      <alignment vertical="top"/>
    </xf>
    <xf numFmtId="4" fontId="4" fillId="7" borderId="1" xfId="0" applyNumberFormat="1" applyFont="1" applyFill="1" applyBorder="1" applyAlignment="1"/>
    <xf numFmtId="0" fontId="4" fillId="0" borderId="0" xfId="0" applyFont="1" applyAlignment="1">
      <alignment vertical="top"/>
    </xf>
    <xf numFmtId="4" fontId="4" fillId="0" borderId="0" xfId="0" applyNumberFormat="1" applyFont="1" applyAlignment="1"/>
    <xf numFmtId="4" fontId="0" fillId="0" borderId="0" xfId="0" applyNumberFormat="1" applyBorder="1" applyAlignment="1">
      <alignment horizontal="center" vertical="center"/>
    </xf>
    <xf numFmtId="0" fontId="26" fillId="6" borderId="5" xfId="0" applyFont="1" applyFill="1" applyBorder="1" applyAlignment="1">
      <alignment horizontal="left" vertical="top" wrapText="1"/>
    </xf>
    <xf numFmtId="14" fontId="26" fillId="6" borderId="5" xfId="0" applyNumberFormat="1" applyFont="1" applyFill="1" applyBorder="1" applyAlignment="1">
      <alignment horizontal="left" vertical="top" wrapText="1"/>
    </xf>
    <xf numFmtId="4" fontId="26" fillId="6" borderId="5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top" wrapText="1"/>
    </xf>
    <xf numFmtId="4" fontId="0" fillId="0" borderId="0" xfId="0" applyNumberForma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23" fillId="0" borderId="5" xfId="0" applyFont="1" applyFill="1" applyBorder="1" applyAlignment="1">
      <alignment horizontal="center" vertical="top" wrapText="1"/>
    </xf>
    <xf numFmtId="0" fontId="10" fillId="0" borderId="0" xfId="3"/>
    <xf numFmtId="0" fontId="28" fillId="0" borderId="5" xfId="3" applyFont="1" applyFill="1" applyBorder="1" applyAlignment="1">
      <alignment horizontal="center" vertical="center" wrapText="1"/>
    </xf>
    <xf numFmtId="0" fontId="29" fillId="0" borderId="0" xfId="3" applyFont="1" applyFill="1"/>
    <xf numFmtId="0" fontId="25" fillId="0" borderId="5" xfId="3" applyFont="1" applyFill="1" applyBorder="1" applyAlignment="1">
      <alignment horizontal="center" vertical="center" wrapText="1"/>
    </xf>
    <xf numFmtId="4" fontId="25" fillId="0" borderId="5" xfId="3" applyNumberFormat="1" applyFont="1" applyFill="1" applyBorder="1" applyAlignment="1">
      <alignment horizontal="center" vertical="center" wrapText="1"/>
    </xf>
    <xf numFmtId="0" fontId="10" fillId="0" borderId="5" xfId="3" applyFill="1" applyBorder="1"/>
    <xf numFmtId="4" fontId="31" fillId="0" borderId="5" xfId="3" applyNumberFormat="1" applyFont="1" applyFill="1" applyBorder="1"/>
    <xf numFmtId="0" fontId="10" fillId="0" borderId="0" xfId="3" applyFill="1"/>
    <xf numFmtId="0" fontId="32" fillId="0" borderId="0" xfId="4" applyAlignment="1">
      <alignment horizontal="left"/>
    </xf>
    <xf numFmtId="0" fontId="36" fillId="0" borderId="5" xfId="4" applyFont="1" applyBorder="1" applyAlignment="1">
      <alignment horizontal="left"/>
    </xf>
    <xf numFmtId="167" fontId="36" fillId="0" borderId="5" xfId="4" applyNumberFormat="1" applyFont="1" applyBorder="1" applyAlignment="1">
      <alignment horizontal="left"/>
    </xf>
    <xf numFmtId="0" fontId="10" fillId="0" borderId="5" xfId="3" applyBorder="1"/>
    <xf numFmtId="14" fontId="25" fillId="0" borderId="5" xfId="3" applyNumberFormat="1" applyFont="1" applyFill="1" applyBorder="1" applyAlignment="1">
      <alignment horizontal="center" vertical="center" wrapText="1"/>
    </xf>
    <xf numFmtId="4" fontId="37" fillId="0" borderId="5" xfId="3" applyNumberFormat="1" applyFont="1" applyFill="1" applyBorder="1" applyAlignment="1">
      <alignment horizontal="center" vertical="center" wrapText="1"/>
    </xf>
    <xf numFmtId="0" fontId="25" fillId="0" borderId="9" xfId="3" applyFont="1" applyFill="1" applyBorder="1" applyAlignment="1">
      <alignment horizontal="center" vertical="center" wrapText="1"/>
    </xf>
    <xf numFmtId="14" fontId="25" fillId="0" borderId="9" xfId="3" applyNumberFormat="1" applyFont="1" applyFill="1" applyBorder="1" applyAlignment="1">
      <alignment horizontal="center" vertical="center" wrapText="1"/>
    </xf>
    <xf numFmtId="4" fontId="25" fillId="0" borderId="9" xfId="3" applyNumberFormat="1" applyFont="1" applyFill="1" applyBorder="1" applyAlignment="1">
      <alignment horizontal="center" vertical="center" wrapText="1"/>
    </xf>
    <xf numFmtId="4" fontId="29" fillId="0" borderId="0" xfId="3" applyNumberFormat="1" applyFont="1" applyFill="1"/>
    <xf numFmtId="4" fontId="10" fillId="0" borderId="0" xfId="3" applyNumberFormat="1"/>
    <xf numFmtId="0" fontId="30" fillId="0" borderId="5" xfId="3" applyFont="1" applyFill="1" applyBorder="1" applyAlignment="1">
      <alignment horizontal="center" vertical="center" wrapText="1"/>
    </xf>
    <xf numFmtId="4" fontId="30" fillId="0" borderId="5" xfId="3" applyNumberFormat="1" applyFont="1" applyFill="1" applyBorder="1" applyAlignment="1">
      <alignment horizontal="center" vertical="center" wrapText="1"/>
    </xf>
    <xf numFmtId="4" fontId="31" fillId="0" borderId="5" xfId="3" applyNumberFormat="1" applyFont="1" applyBorder="1" applyAlignment="1">
      <alignment horizontal="center"/>
    </xf>
    <xf numFmtId="0" fontId="10" fillId="0" borderId="5" xfId="3" applyBorder="1" applyAlignment="1">
      <alignment horizontal="center" vertical="distributed"/>
    </xf>
    <xf numFmtId="4" fontId="10" fillId="0" borderId="5" xfId="3" applyNumberFormat="1" applyBorder="1"/>
    <xf numFmtId="22" fontId="10" fillId="0" borderId="5" xfId="3" applyNumberFormat="1" applyBorder="1"/>
    <xf numFmtId="4" fontId="38" fillId="0" borderId="5" xfId="3" applyNumberFormat="1" applyFont="1" applyBorder="1"/>
    <xf numFmtId="0" fontId="0" fillId="0" borderId="0" xfId="0" applyAlignment="1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65" fontId="2" fillId="0" borderId="11" xfId="0" applyNumberFormat="1" applyFont="1" applyBorder="1" applyAlignment="1">
      <alignment horizontal="right" vertical="center"/>
    </xf>
    <xf numFmtId="165" fontId="3" fillId="0" borderId="11" xfId="0" applyNumberFormat="1" applyFont="1" applyBorder="1" applyAlignment="1">
      <alignment horizontal="right" vertical="center"/>
    </xf>
    <xf numFmtId="0" fontId="39" fillId="6" borderId="5" xfId="0" applyFont="1" applyFill="1" applyBorder="1" applyAlignment="1">
      <alignment horizontal="left" vertical="center" wrapText="1"/>
    </xf>
    <xf numFmtId="0" fontId="10" fillId="0" borderId="5" xfId="3" applyBorder="1" applyAlignment="1">
      <alignment horizontal="center"/>
    </xf>
    <xf numFmtId="0" fontId="10" fillId="0" borderId="0" xfId="0" applyFont="1"/>
    <xf numFmtId="0" fontId="30" fillId="0" borderId="5" xfId="0" applyFont="1" applyFill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/>
    </xf>
    <xf numFmtId="0" fontId="25" fillId="0" borderId="5" xfId="0" applyFont="1" applyFill="1" applyBorder="1" applyAlignment="1">
      <alignment horizontal="center" vertical="center" wrapText="1"/>
    </xf>
    <xf numFmtId="14" fontId="25" fillId="0" borderId="5" xfId="0" applyNumberFormat="1" applyFont="1" applyFill="1" applyBorder="1" applyAlignment="1">
      <alignment horizontal="center" vertical="center" wrapText="1"/>
    </xf>
    <xf numFmtId="14" fontId="30" fillId="0" borderId="5" xfId="0" applyNumberFormat="1" applyFont="1" applyFill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49" fontId="41" fillId="7" borderId="5" xfId="0" applyNumberFormat="1" applyFont="1" applyFill="1" applyBorder="1" applyAlignment="1">
      <alignment horizontal="center" vertical="center" wrapText="1"/>
    </xf>
    <xf numFmtId="4" fontId="41" fillId="7" borderId="5" xfId="0" applyNumberFormat="1" applyFont="1" applyFill="1" applyBorder="1" applyAlignment="1">
      <alignment horizontal="center" vertical="center" wrapText="1"/>
    </xf>
    <xf numFmtId="4" fontId="25" fillId="0" borderId="5" xfId="0" applyNumberFormat="1" applyFont="1" applyFill="1" applyBorder="1" applyAlignment="1">
      <alignment horizontal="center" vertical="center" wrapText="1"/>
    </xf>
    <xf numFmtId="14" fontId="41" fillId="0" borderId="5" xfId="0" applyNumberFormat="1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14" fontId="43" fillId="0" borderId="5" xfId="0" applyNumberFormat="1" applyFont="1" applyFill="1" applyBorder="1" applyAlignment="1">
      <alignment horizontal="center" vertical="center" wrapText="1"/>
    </xf>
    <xf numFmtId="4" fontId="0" fillId="0" borderId="5" xfId="0" applyNumberFormat="1" applyBorder="1"/>
    <xf numFmtId="4" fontId="24" fillId="0" borderId="5" xfId="0" applyNumberFormat="1" applyFont="1" applyFill="1" applyBorder="1" applyAlignment="1">
      <alignment horizontal="right" vertical="center" wrapText="1"/>
    </xf>
    <xf numFmtId="0" fontId="21" fillId="0" borderId="5" xfId="0" applyFont="1" applyBorder="1" applyAlignment="1">
      <alignment horizontal="center" vertical="center"/>
    </xf>
    <xf numFmtId="0" fontId="44" fillId="0" borderId="5" xfId="0" applyFont="1" applyFill="1" applyBorder="1" applyAlignment="1">
      <alignment horizontal="left" vertical="top" wrapText="1"/>
    </xf>
    <xf numFmtId="0" fontId="26" fillId="0" borderId="5" xfId="0" applyFont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 wrapText="1"/>
    </xf>
    <xf numFmtId="4" fontId="30" fillId="0" borderId="5" xfId="0" applyNumberFormat="1" applyFont="1" applyFill="1" applyBorder="1" applyAlignment="1">
      <alignment horizontal="center" vertical="center" wrapText="1"/>
    </xf>
    <xf numFmtId="0" fontId="40" fillId="0" borderId="5" xfId="0" applyFont="1" applyBorder="1"/>
    <xf numFmtId="14" fontId="26" fillId="6" borderId="5" xfId="0" applyNumberFormat="1" applyFont="1" applyFill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horizontal="center" vertical="center" wrapText="1"/>
    </xf>
    <xf numFmtId="4" fontId="30" fillId="0" borderId="0" xfId="0" applyNumberFormat="1" applyFont="1" applyFill="1" applyBorder="1" applyAlignment="1">
      <alignment horizontal="center" vertical="center" wrapText="1"/>
    </xf>
    <xf numFmtId="0" fontId="10" fillId="0" borderId="0" xfId="3" applyBorder="1"/>
    <xf numFmtId="0" fontId="2" fillId="0" borderId="12" xfId="0" applyFont="1" applyBorder="1" applyAlignment="1">
      <alignment vertical="center"/>
    </xf>
    <xf numFmtId="0" fontId="21" fillId="0" borderId="5" xfId="4" applyFont="1" applyFill="1" applyBorder="1" applyAlignment="1">
      <alignment horizontal="center" vertical="top"/>
    </xf>
    <xf numFmtId="0" fontId="22" fillId="0" borderId="5" xfId="4" applyFont="1" applyFill="1" applyBorder="1" applyAlignment="1">
      <alignment horizontal="center" vertical="top" wrapText="1"/>
    </xf>
    <xf numFmtId="0" fontId="22" fillId="0" borderId="7" xfId="4" applyFont="1" applyFill="1" applyBorder="1" applyAlignment="1">
      <alignment horizontal="center" vertical="top" wrapText="1"/>
    </xf>
    <xf numFmtId="165" fontId="2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4" fontId="5" fillId="8" borderId="1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" fontId="6" fillId="0" borderId="5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4" fontId="5" fillId="0" borderId="5" xfId="0" applyNumberFormat="1" applyFont="1" applyFill="1" applyBorder="1" applyAlignment="1">
      <alignment horizontal="center"/>
    </xf>
    <xf numFmtId="4" fontId="32" fillId="0" borderId="0" xfId="4" applyNumberFormat="1" applyAlignment="1">
      <alignment horizontal="left"/>
    </xf>
    <xf numFmtId="0" fontId="45" fillId="0" borderId="5" xfId="0" applyFont="1" applyBorder="1" applyAlignment="1">
      <alignment vertical="center" wrapText="1"/>
    </xf>
    <xf numFmtId="0" fontId="26" fillId="6" borderId="5" xfId="0" applyFont="1" applyFill="1" applyBorder="1" applyAlignment="1">
      <alignment horizontal="center" vertical="top" wrapText="1"/>
    </xf>
    <xf numFmtId="0" fontId="26" fillId="6" borderId="5" xfId="0" applyFont="1" applyFill="1" applyBorder="1" applyAlignment="1">
      <alignment horizontal="left" vertical="center" wrapText="1"/>
    </xf>
    <xf numFmtId="4" fontId="26" fillId="6" borderId="5" xfId="0" applyNumberFormat="1" applyFont="1" applyFill="1" applyBorder="1" applyAlignment="1">
      <alignment horizontal="right" vertical="center" wrapText="1"/>
    </xf>
    <xf numFmtId="0" fontId="26" fillId="0" borderId="5" xfId="0" applyFont="1" applyBorder="1" applyAlignment="1">
      <alignment horizontal="left" vertical="center"/>
    </xf>
    <xf numFmtId="4" fontId="23" fillId="0" borderId="5" xfId="0" applyNumberFormat="1" applyFont="1" applyFill="1" applyBorder="1" applyAlignment="1">
      <alignment horizontal="right" vertical="top" wrapText="1"/>
    </xf>
    <xf numFmtId="0" fontId="47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top"/>
    </xf>
    <xf numFmtId="166" fontId="4" fillId="0" borderId="5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166" fontId="4" fillId="0" borderId="5" xfId="0" applyNumberFormat="1" applyFont="1" applyBorder="1" applyAlignment="1">
      <alignment vertical="center"/>
    </xf>
    <xf numFmtId="4" fontId="39" fillId="6" borderId="5" xfId="0" applyNumberFormat="1" applyFont="1" applyFill="1" applyBorder="1" applyAlignment="1">
      <alignment horizontal="right" vertical="center" wrapText="1"/>
    </xf>
    <xf numFmtId="0" fontId="36" fillId="0" borderId="5" xfId="0" applyFont="1" applyBorder="1" applyAlignment="1">
      <alignment horizontal="left"/>
    </xf>
    <xf numFmtId="166" fontId="22" fillId="0" borderId="5" xfId="0" applyNumberFormat="1" applyFont="1" applyFill="1" applyBorder="1" applyAlignment="1">
      <alignment horizontal="left" vertical="top" wrapText="1"/>
    </xf>
    <xf numFmtId="0" fontId="32" fillId="0" borderId="5" xfId="0" applyFont="1" applyBorder="1" applyAlignment="1">
      <alignment horizontal="left"/>
    </xf>
    <xf numFmtId="0" fontId="23" fillId="0" borderId="15" xfId="0" applyFont="1" applyFill="1" applyBorder="1" applyAlignment="1">
      <alignment horizontal="left" vertical="top" wrapText="1"/>
    </xf>
    <xf numFmtId="0" fontId="21" fillId="0" borderId="5" xfId="0" applyFont="1" applyBorder="1" applyAlignment="1">
      <alignment horizontal="left"/>
    </xf>
    <xf numFmtId="0" fontId="0" fillId="0" borderId="5" xfId="0" applyBorder="1" applyAlignment="1">
      <alignment horizontal="right"/>
    </xf>
    <xf numFmtId="0" fontId="3" fillId="0" borderId="11" xfId="0" applyFont="1" applyFill="1" applyBorder="1" applyAlignment="1">
      <alignment vertical="top"/>
    </xf>
    <xf numFmtId="4" fontId="6" fillId="0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vertical="top"/>
    </xf>
    <xf numFmtId="4" fontId="5" fillId="0" borderId="11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vertical="top"/>
    </xf>
    <xf numFmtId="0" fontId="2" fillId="0" borderId="0" xfId="0" applyFont="1" applyFill="1" applyAlignment="1">
      <alignment horizontal="centerContinuous" vertical="top" wrapText="1"/>
    </xf>
    <xf numFmtId="0" fontId="2" fillId="0" borderId="0" xfId="0" applyFont="1" applyFill="1" applyAlignment="1">
      <alignment horizontal="centerContinuous" vertical="top"/>
    </xf>
    <xf numFmtId="0" fontId="2" fillId="0" borderId="5" xfId="0" applyFont="1" applyFill="1" applyBorder="1" applyAlignment="1">
      <alignment horizontal="centerContinuous" vertical="top"/>
    </xf>
    <xf numFmtId="0" fontId="5" fillId="0" borderId="5" xfId="0" applyFont="1" applyFill="1" applyBorder="1" applyAlignment="1">
      <alignment horizontal="center"/>
    </xf>
    <xf numFmtId="0" fontId="5" fillId="0" borderId="14" xfId="0" applyFont="1" applyFill="1" applyBorder="1" applyAlignment="1">
      <alignment vertical="top"/>
    </xf>
    <xf numFmtId="4" fontId="5" fillId="0" borderId="14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top"/>
    </xf>
    <xf numFmtId="4" fontId="5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5" xfId="0" applyFont="1" applyFill="1" applyBorder="1" applyAlignment="1">
      <alignment vertical="center"/>
    </xf>
    <xf numFmtId="4" fontId="6" fillId="0" borderId="0" xfId="0" applyNumberFormat="1" applyFont="1" applyFill="1" applyAlignment="1"/>
    <xf numFmtId="4" fontId="6" fillId="0" borderId="0" xfId="0" applyNumberFormat="1" applyFont="1" applyFill="1" applyAlignment="1">
      <alignment horizontal="center"/>
    </xf>
    <xf numFmtId="4" fontId="41" fillId="7" borderId="8" xfId="0" applyNumberFormat="1" applyFont="1" applyFill="1" applyBorder="1" applyAlignment="1">
      <alignment horizontal="center" vertical="center" wrapText="1"/>
    </xf>
    <xf numFmtId="4" fontId="43" fillId="7" borderId="5" xfId="0" applyNumberFormat="1" applyFont="1" applyFill="1" applyBorder="1" applyAlignment="1">
      <alignment horizontal="center" vertical="center" wrapText="1"/>
    </xf>
    <xf numFmtId="4" fontId="25" fillId="7" borderId="5" xfId="0" applyNumberFormat="1" applyFont="1" applyFill="1" applyBorder="1" applyAlignment="1">
      <alignment horizontal="center" vertical="center"/>
    </xf>
    <xf numFmtId="4" fontId="43" fillId="0" borderId="5" xfId="0" applyNumberFormat="1" applyFont="1" applyBorder="1" applyAlignment="1">
      <alignment horizontal="center" vertical="center" wrapText="1"/>
    </xf>
    <xf numFmtId="4" fontId="43" fillId="0" borderId="16" xfId="0" applyNumberFormat="1" applyFont="1" applyBorder="1" applyAlignment="1">
      <alignment horizontal="center" vertical="center" wrapText="1"/>
    </xf>
    <xf numFmtId="167" fontId="32" fillId="0" borderId="0" xfId="4" applyNumberFormat="1" applyAlignment="1">
      <alignment horizontal="left"/>
    </xf>
    <xf numFmtId="0" fontId="3" fillId="2" borderId="5" xfId="0" applyFont="1" applyFill="1" applyBorder="1" applyAlignment="1">
      <alignment vertical="top"/>
    </xf>
    <xf numFmtId="0" fontId="6" fillId="2" borderId="5" xfId="0" applyFont="1" applyFill="1" applyBorder="1" applyAlignment="1">
      <alignment horizontal="center"/>
    </xf>
    <xf numFmtId="0" fontId="3" fillId="0" borderId="11" xfId="0" applyFont="1" applyFill="1" applyBorder="1" applyAlignment="1">
      <alignment vertical="top" wrapText="1"/>
    </xf>
    <xf numFmtId="4" fontId="0" fillId="0" borderId="5" xfId="0" applyNumberFormat="1" applyFont="1" applyBorder="1" applyAlignment="1">
      <alignment horizontal="center"/>
    </xf>
    <xf numFmtId="0" fontId="5" fillId="8" borderId="5" xfId="0" applyFont="1" applyFill="1" applyBorder="1" applyAlignment="1">
      <alignment vertical="top"/>
    </xf>
    <xf numFmtId="4" fontId="5" fillId="8" borderId="5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vertical="top" wrapText="1"/>
    </xf>
    <xf numFmtId="4" fontId="44" fillId="0" borderId="5" xfId="0" applyNumberFormat="1" applyFont="1" applyFill="1" applyBorder="1" applyAlignment="1">
      <alignment horizontal="right" vertical="top" wrapText="1"/>
    </xf>
    <xf numFmtId="0" fontId="44" fillId="0" borderId="5" xfId="0" applyFont="1" applyFill="1" applyBorder="1" applyAlignment="1">
      <alignment horizontal="center" vertical="top" wrapText="1"/>
    </xf>
    <xf numFmtId="0" fontId="48" fillId="0" borderId="5" xfId="0" applyNumberFormat="1" applyFont="1" applyFill="1" applyBorder="1" applyAlignment="1" applyProtection="1">
      <alignment horizontal="left" vertical="top" wrapText="1" readingOrder="1"/>
    </xf>
    <xf numFmtId="4" fontId="48" fillId="0" borderId="5" xfId="0" applyNumberFormat="1" applyFont="1" applyFill="1" applyBorder="1" applyAlignment="1" applyProtection="1">
      <alignment horizontal="right" vertical="top" wrapText="1" readingOrder="1"/>
    </xf>
    <xf numFmtId="4" fontId="23" fillId="0" borderId="17" xfId="0" applyNumberFormat="1" applyFont="1" applyFill="1" applyBorder="1" applyAlignment="1">
      <alignment horizontal="right" vertical="top" wrapText="1"/>
    </xf>
    <xf numFmtId="0" fontId="49" fillId="0" borderId="5" xfId="0" applyFont="1" applyBorder="1" applyAlignment="1">
      <alignment horizontal="left"/>
    </xf>
    <xf numFmtId="0" fontId="50" fillId="7" borderId="5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 wrapText="1"/>
    </xf>
    <xf numFmtId="14" fontId="19" fillId="7" borderId="5" xfId="0" applyNumberFormat="1" applyFont="1" applyFill="1" applyBorder="1" applyAlignment="1">
      <alignment horizontal="right" vertical="center" wrapText="1"/>
    </xf>
    <xf numFmtId="49" fontId="42" fillId="7" borderId="5" xfId="0" applyNumberFormat="1" applyFont="1" applyFill="1" applyBorder="1" applyAlignment="1">
      <alignment horizontal="center"/>
    </xf>
    <xf numFmtId="0" fontId="30" fillId="7" borderId="5" xfId="0" applyFont="1" applyFill="1" applyBorder="1" applyAlignment="1">
      <alignment horizontal="center" vertical="center" wrapText="1"/>
    </xf>
    <xf numFmtId="4" fontId="30" fillId="7" borderId="5" xfId="0" applyNumberFormat="1" applyFont="1" applyFill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/>
    </xf>
    <xf numFmtId="0" fontId="19" fillId="0" borderId="0" xfId="0" applyFont="1"/>
    <xf numFmtId="14" fontId="30" fillId="0" borderId="5" xfId="0" applyNumberFormat="1" applyFont="1" applyFill="1" applyBorder="1" applyAlignment="1">
      <alignment wrapText="1"/>
    </xf>
    <xf numFmtId="0" fontId="40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30" fillId="0" borderId="6" xfId="0" applyFont="1" applyFill="1" applyBorder="1" applyAlignment="1">
      <alignment horizontal="center" vertical="center" wrapText="1"/>
    </xf>
    <xf numFmtId="0" fontId="19" fillId="0" borderId="6" xfId="0" applyFont="1" applyBorder="1"/>
    <xf numFmtId="14" fontId="30" fillId="0" borderId="6" xfId="0" applyNumberFormat="1" applyFont="1" applyFill="1" applyBorder="1" applyAlignment="1">
      <alignment horizontal="center" vertical="center" wrapText="1"/>
    </xf>
    <xf numFmtId="0" fontId="40" fillId="0" borderId="6" xfId="0" applyFont="1" applyBorder="1"/>
    <xf numFmtId="4" fontId="30" fillId="0" borderId="6" xfId="0" applyNumberFormat="1" applyFont="1" applyFill="1" applyBorder="1" applyAlignment="1">
      <alignment horizontal="center" vertical="center" wrapText="1"/>
    </xf>
    <xf numFmtId="4" fontId="40" fillId="0" borderId="5" xfId="0" applyNumberFormat="1" applyFont="1" applyBorder="1" applyAlignment="1">
      <alignment horizontal="center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4" fontId="8" fillId="0" borderId="0" xfId="0" applyNumberFormat="1" applyFont="1" applyAlignment="1"/>
    <xf numFmtId="0" fontId="51" fillId="0" borderId="0" xfId="0" applyFont="1" applyAlignment="1">
      <alignment horizontal="centerContinuous" vertical="top" wrapText="1"/>
    </xf>
    <xf numFmtId="4" fontId="0" fillId="0" borderId="0" xfId="0" applyNumberFormat="1" applyFont="1" applyAlignment="1">
      <alignment horizontal="centerContinuous"/>
    </xf>
    <xf numFmtId="0" fontId="51" fillId="2" borderId="1" xfId="0" applyFont="1" applyFill="1" applyBorder="1" applyAlignment="1">
      <alignment horizontal="centerContinuous" vertical="top" wrapText="1"/>
    </xf>
    <xf numFmtId="4" fontId="0" fillId="2" borderId="1" xfId="0" applyNumberFormat="1" applyFont="1" applyFill="1" applyBorder="1" applyAlignment="1">
      <alignment horizontal="center"/>
    </xf>
    <xf numFmtId="0" fontId="3" fillId="0" borderId="13" xfId="0" applyFont="1" applyBorder="1" applyAlignment="1">
      <alignment vertical="center"/>
    </xf>
    <xf numFmtId="4" fontId="0" fillId="0" borderId="1" xfId="0" applyNumberFormat="1" applyFont="1" applyBorder="1" applyAlignment="1"/>
    <xf numFmtId="0" fontId="0" fillId="8" borderId="1" xfId="0" applyFont="1" applyFill="1" applyBorder="1" applyAlignment="1">
      <alignment vertical="top" wrapText="1"/>
    </xf>
    <xf numFmtId="4" fontId="0" fillId="8" borderId="1" xfId="0" applyNumberFormat="1" applyFont="1" applyFill="1" applyBorder="1" applyAlignment="1"/>
    <xf numFmtId="4" fontId="0" fillId="0" borderId="0" xfId="0" applyNumberFormat="1" applyFont="1" applyAlignment="1"/>
    <xf numFmtId="0" fontId="12" fillId="0" borderId="0" xfId="2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4" fontId="0" fillId="0" borderId="3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7" fillId="0" borderId="0" xfId="3" applyFont="1" applyAlignment="1">
      <alignment horizontal="center"/>
    </xf>
    <xf numFmtId="0" fontId="33" fillId="0" borderId="0" xfId="4" applyFont="1" applyFill="1" applyAlignment="1">
      <alignment horizontal="center" vertical="center" wrapText="1"/>
    </xf>
    <xf numFmtId="0" fontId="32" fillId="0" borderId="0" xfId="4" applyAlignment="1">
      <alignment horizontal="left" vertical="center" wrapText="1"/>
    </xf>
    <xf numFmtId="0" fontId="34" fillId="0" borderId="0" xfId="4" applyFont="1" applyFill="1" applyAlignment="1">
      <alignment horizontal="left" vertical="center" wrapText="1"/>
    </xf>
    <xf numFmtId="0" fontId="35" fillId="0" borderId="0" xfId="4" applyFont="1" applyFill="1" applyAlignment="1">
      <alignment horizontal="left" vertical="top"/>
    </xf>
    <xf numFmtId="0" fontId="21" fillId="0" borderId="0" xfId="4" applyFont="1" applyFill="1" applyAlignment="1">
      <alignment horizontal="left" vertical="top"/>
    </xf>
    <xf numFmtId="0" fontId="11" fillId="9" borderId="0" xfId="0" applyFont="1" applyFill="1" applyAlignment="1">
      <alignment horizontal="center" vertical="top"/>
    </xf>
    <xf numFmtId="0" fontId="20" fillId="0" borderId="5" xfId="3" applyFont="1" applyBorder="1" applyAlignment="1">
      <alignment horizontal="center"/>
    </xf>
    <xf numFmtId="0" fontId="46" fillId="0" borderId="0" xfId="5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16</xdr:col>
      <xdr:colOff>123825</xdr:colOff>
      <xdr:row>4</xdr:row>
      <xdr:rowOff>0</xdr:rowOff>
    </xdr:to>
    <xdr:pic>
      <xdr:nvPicPr>
        <xdr:cNvPr id="2" name="Picture 1" descr="image000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38275"/>
          <a:ext cx="15459075" cy="352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73;&#1084;&#1077;&#1085;/&#1086;&#1073;&#1084;&#1077;&#1085;/&#1086;&#1073;&#1084;&#1077;&#1085;/&#1086;&#1073;&#1084;&#1077;&#1085;/&#1086;&#1073;&#1084;&#1077;&#1085;/Users/admin/Desktop/&#1054;&#1041;_69.9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73;&#1084;&#1077;&#1085;/&#1052;&#1072;&#1093;&#1072;&#1090;&#1086;&#1074;%20&#1064;&#1091;&#1093;&#1088;&#1072;&#1090;%20&#1069;&#1055;&#1054;/&#1050;&#1059;&#1047;&#1040;&#1058;&#1059;&#1042;%20&#1050;&#1045;&#1053;&#1043;&#1040;&#1064;&#1048;/2023%20&#1081;&#1080;&#1083;%20&#1050;&#1091;&#1079;&#1072;&#1090;&#1091;&#1074;%20&#1082;&#1077;&#1085;&#1075;&#1072;&#1096;&#1080;/1-&#1081;&#1080;&#1171;&#1080;&#1083;&#1080;&#1096;&#1080;%2027%20%20&#1080;&#1102;&#1085;&#1100;%20%202023%20&#1081;&#1080;&#1083;/1%20&#1081;&#1080;&#1171;&#1080;&#1083;&#1080;&#1096;%20%20&#1073;&#1072;&#1105;&#1085;&#1085;&#1086;&#1084;&#1072;%20&#1080;&#1083;&#1086;&#1074;&#1072;&#1083;&#1072;&#1088;&#1080;/7-&#1084;&#1072;&#1089;&#1072;&#1083;&#1072;%209-&#1080;&#1083;&#1086;&#1074;&#1072;%20&#1058;&#1072;&#1092;&#1090;&#1080;&#1096;%20&#1082;&#1086;&#1084;&#1080;&#1089;&#1089;&#1080;&#1103;&#1089;&#1080;%20%20&#1093;&#1080;&#1089;&#1086;&#1073;&#1086;&#1090;%201%20%20&#1103;&#1088;&#1080;&#1084;%20&#1081;&#1080;&#1083;&#1083;&#1080;&#1082;%20%202023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70">
          <cell r="E170">
            <v>4816308558.7799997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Хом аше ва мат"/>
      <sheetName val="3-Импорт "/>
      <sheetName val="2-Махсулот сотиш"/>
      <sheetName val="3-Хизматлар"/>
      <sheetName val="5-Пудратчи"/>
      <sheetName val="6-Эл.эн.газ сув"/>
      <sheetName val="7-Гос.зак."/>
      <sheetName val="7.1-xarid.uzex.uz"/>
      <sheetName val="7.1-Магазин хт харид"/>
      <sheetName val="7.2-Конкурс-Отб.наил.предл."/>
      <sheetName val="7.3.-Прямые закупки за 2022"/>
      <sheetName val="7.4.-Аукцион"/>
      <sheetName val="7.5.-СПОТ_харид"/>
      <sheetName val="7.6.-СПОТ_сотиш"/>
      <sheetName val="8-coopere"/>
      <sheetName val="Восстановлен 2022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8">
          <cell r="C28" t="str">
            <v>Пшеница</v>
          </cell>
        </row>
        <row r="29">
          <cell r="C29" t="str">
            <v>Труба полиэтиленовая ПЭГК d-500 SN8 ООО VIKAAZ PLAST</v>
          </cell>
        </row>
        <row r="30">
          <cell r="C30" t="str">
            <v>Дизельное топливо ЭКО ООО "Бухарский НПЗ"</v>
          </cell>
        </row>
        <row r="31">
          <cell r="C31" t="str">
            <v xml:space="preserve">Щебень из плотных горных пород для строительных работ фракции  5до 20мм  OOO Shoxjaxon Qurilish  </v>
          </cell>
        </row>
        <row r="32">
          <cell r="C32" t="str">
            <v>Двуокись углерода твёрдая (сухой лёд), АО "Максам Чирчик"</v>
          </cell>
        </row>
        <row r="33">
          <cell r="C33" t="str">
            <v>Портландцемент ЦЕМ II/А-Г 32,5H (предназначен для тарир в бумаж меш 50 кг) АО "Ахангаранцемент"</v>
          </cell>
        </row>
        <row r="34">
          <cell r="C34" t="str">
            <v>Карбамид марки "А", меш АО "Максам-Чирчик"</v>
          </cell>
        </row>
        <row r="35">
          <cell r="C35" t="str">
            <v>Водоэмульсионная краска ВДАК 111 ООО STM Color</v>
          </cell>
        </row>
        <row r="36">
          <cell r="C36" t="str">
            <v>Каустическая сода чешуйчатая 98% ООО "ASR KIMYO INVEST"</v>
          </cell>
        </row>
        <row r="37">
          <cell r="C37" t="str">
            <v>ООО SALT MINING</v>
          </cell>
        </row>
        <row r="38">
          <cell r="C38" t="str">
            <v>Эмаль ПФ 115 ООО STM Color</v>
          </cell>
        </row>
        <row r="39">
          <cell r="C39" t="str">
            <v>Грунтовка на акриловой основе "STM COLOR" ООО</v>
          </cell>
        </row>
        <row r="40">
          <cell r="C40" t="str">
            <v>Сухая строительная смесь OOO STM COLOR</v>
          </cell>
        </row>
        <row r="41">
          <cell r="C41" t="str">
            <v xml:space="preserve">Песок из отсевов дробления для строительных работ  OOO Shoxjaxon Qurilish  </v>
          </cell>
        </row>
        <row r="42">
          <cell r="C42" t="str">
            <v>Разбавитель NS OOO STM COLOR</v>
          </cell>
        </row>
        <row r="43">
          <cell r="C43" t="str">
            <v>Теплоизоляционный материал стекловата Рулон с фольгой 15м2(12=12500*1200*50)  СП ООО ECOCLIMAT</v>
          </cell>
        </row>
        <row r="44">
          <cell r="C44" t="str">
            <v>Лист гладкий из оцинкованной стали тол. 0,35мм.  ХК DONIYOR METALL INVEST</v>
          </cell>
        </row>
        <row r="45">
          <cell r="C45" t="str">
            <v>Кафельный клей мешок 20 кг  ООО "STMCOLOR"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emilliydokon.uzex.uz/ru/offers/item/6683736" TargetMode="External"/><Relationship Id="rId2" Type="http://schemas.openxmlformats.org/officeDocument/2006/relationships/hyperlink" Target="http://emilliydokon.uzex.uz/ru/Lots/item/5102092" TargetMode="External"/><Relationship Id="rId1" Type="http://schemas.openxmlformats.org/officeDocument/2006/relationships/hyperlink" Target="http://emilliydokon.uzex.uz/ru/offers/item/6683736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exarid.uzex.uz/ru-RU/competitive/resultitem/9125058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7"/>
  <sheetViews>
    <sheetView tabSelected="1" view="pageBreakPreview" zoomScaleNormal="130" zoomScaleSheetLayoutView="100" workbookViewId="0">
      <pane ySplit="5" topLeftCell="A51" activePane="bottomLeft" state="frozen"/>
      <selection pane="bottomLeft" activeCell="A4" sqref="A4"/>
    </sheetView>
  </sheetViews>
  <sheetFormatPr defaultRowHeight="12"/>
  <cols>
    <col min="1" max="1" width="83.5703125" style="16" customWidth="1"/>
    <col min="2" max="2" width="24.28515625" style="176" customWidth="1"/>
    <col min="3" max="5" width="9.140625" style="17"/>
    <col min="6" max="6" width="13.42578125" style="17" bestFit="1" customWidth="1"/>
    <col min="7" max="16384" width="9.140625" style="17"/>
  </cols>
  <sheetData>
    <row r="1" spans="1:2">
      <c r="B1" s="173" t="s">
        <v>8</v>
      </c>
    </row>
    <row r="2" spans="1:2">
      <c r="A2" s="269" t="s">
        <v>0</v>
      </c>
      <c r="B2" s="269"/>
    </row>
    <row r="3" spans="1:2">
      <c r="A3" s="270" t="s">
        <v>548</v>
      </c>
      <c r="B3" s="270"/>
    </row>
    <row r="4" spans="1:2">
      <c r="A4" s="84"/>
      <c r="B4" s="176" t="s">
        <v>294</v>
      </c>
    </row>
    <row r="5" spans="1:2">
      <c r="A5" s="220" t="s">
        <v>1</v>
      </c>
      <c r="B5" s="221" t="s">
        <v>2</v>
      </c>
    </row>
    <row r="6" spans="1:2">
      <c r="A6" s="199" t="s">
        <v>323</v>
      </c>
      <c r="B6" s="200">
        <v>5559400</v>
      </c>
    </row>
    <row r="7" spans="1:2">
      <c r="A7" s="197" t="s">
        <v>549</v>
      </c>
      <c r="B7" s="198">
        <v>5559400</v>
      </c>
    </row>
    <row r="8" spans="1:2">
      <c r="A8" s="199" t="s">
        <v>324</v>
      </c>
      <c r="B8" s="200">
        <v>180000000</v>
      </c>
    </row>
    <row r="9" spans="1:2">
      <c r="A9" s="197" t="s">
        <v>550</v>
      </c>
      <c r="B9" s="198">
        <v>165000000</v>
      </c>
    </row>
    <row r="10" spans="1:2">
      <c r="A10" s="199" t="s">
        <v>551</v>
      </c>
      <c r="B10" s="200">
        <v>15000000</v>
      </c>
    </row>
    <row r="11" spans="1:2">
      <c r="A11" s="197" t="s">
        <v>552</v>
      </c>
      <c r="B11" s="198">
        <v>39200000</v>
      </c>
    </row>
    <row r="12" spans="1:2">
      <c r="A12" s="199" t="s">
        <v>553</v>
      </c>
      <c r="B12" s="200">
        <v>39200000</v>
      </c>
    </row>
    <row r="13" spans="1:2">
      <c r="A13" s="197" t="s">
        <v>554</v>
      </c>
      <c r="B13" s="198">
        <v>25704000</v>
      </c>
    </row>
    <row r="14" spans="1:2">
      <c r="A14" s="222" t="s">
        <v>555</v>
      </c>
      <c r="B14" s="198">
        <v>9826880</v>
      </c>
    </row>
    <row r="15" spans="1:2">
      <c r="A15" s="197" t="s">
        <v>556</v>
      </c>
      <c r="B15" s="198">
        <v>7454720</v>
      </c>
    </row>
    <row r="16" spans="1:2">
      <c r="A16" s="197" t="s">
        <v>557</v>
      </c>
      <c r="B16" s="198">
        <v>8422400</v>
      </c>
    </row>
    <row r="17" spans="1:2">
      <c r="A17" s="199" t="s">
        <v>558</v>
      </c>
      <c r="B17" s="200">
        <v>39490000</v>
      </c>
    </row>
    <row r="18" spans="1:2">
      <c r="A18" s="197" t="s">
        <v>559</v>
      </c>
      <c r="B18" s="198">
        <v>39490000</v>
      </c>
    </row>
    <row r="19" spans="1:2">
      <c r="A19" s="199" t="s">
        <v>505</v>
      </c>
      <c r="B19" s="200">
        <v>8694000</v>
      </c>
    </row>
    <row r="20" spans="1:2">
      <c r="A20" s="197" t="s">
        <v>560</v>
      </c>
      <c r="B20" s="198">
        <v>8694000</v>
      </c>
    </row>
    <row r="21" spans="1:2">
      <c r="A21" s="199" t="s">
        <v>561</v>
      </c>
      <c r="B21" s="200">
        <v>33131999.780000001</v>
      </c>
    </row>
    <row r="22" spans="1:2">
      <c r="A22" s="197" t="s">
        <v>562</v>
      </c>
      <c r="B22" s="198">
        <v>33131999.780000001</v>
      </c>
    </row>
    <row r="23" spans="1:2">
      <c r="A23" s="199" t="s">
        <v>459</v>
      </c>
      <c r="B23" s="200">
        <v>8018241000</v>
      </c>
    </row>
    <row r="24" spans="1:2">
      <c r="A24" s="222" t="s">
        <v>506</v>
      </c>
      <c r="B24" s="198">
        <v>1418241000</v>
      </c>
    </row>
    <row r="25" spans="1:2">
      <c r="A25" s="222" t="s">
        <v>563</v>
      </c>
      <c r="B25" s="198">
        <v>3300000000</v>
      </c>
    </row>
    <row r="26" spans="1:2">
      <c r="A26" s="222" t="s">
        <v>564</v>
      </c>
      <c r="B26" s="198">
        <v>3300000000</v>
      </c>
    </row>
    <row r="27" spans="1:2" ht="12" customHeight="1">
      <c r="A27" s="199" t="s">
        <v>565</v>
      </c>
      <c r="B27" s="200">
        <v>21075000000</v>
      </c>
    </row>
    <row r="28" spans="1:2">
      <c r="A28" s="222" t="s">
        <v>566</v>
      </c>
      <c r="B28" s="198">
        <v>3000000000</v>
      </c>
    </row>
    <row r="29" spans="1:2">
      <c r="A29" s="222" t="s">
        <v>567</v>
      </c>
      <c r="B29" s="198">
        <v>1500000000</v>
      </c>
    </row>
    <row r="30" spans="1:2">
      <c r="A30" s="222" t="s">
        <v>568</v>
      </c>
      <c r="B30" s="198">
        <v>900000000</v>
      </c>
    </row>
    <row r="31" spans="1:2">
      <c r="A31" s="222" t="s">
        <v>569</v>
      </c>
      <c r="B31" s="198">
        <v>600000000</v>
      </c>
    </row>
    <row r="32" spans="1:2">
      <c r="A32" s="222" t="s">
        <v>570</v>
      </c>
      <c r="B32" s="198">
        <v>3075000000</v>
      </c>
    </row>
    <row r="33" spans="1:2">
      <c r="A33" s="222" t="s">
        <v>571</v>
      </c>
      <c r="B33" s="198">
        <v>3000000000</v>
      </c>
    </row>
    <row r="34" spans="1:2">
      <c r="A34" s="222" t="s">
        <v>572</v>
      </c>
      <c r="B34" s="198">
        <v>6000000000</v>
      </c>
    </row>
    <row r="35" spans="1:2">
      <c r="A35" s="222" t="s">
        <v>573</v>
      </c>
      <c r="B35" s="198">
        <v>2700000000</v>
      </c>
    </row>
    <row r="36" spans="1:2">
      <c r="A36" s="197" t="s">
        <v>574</v>
      </c>
      <c r="B36" s="198">
        <v>300000000</v>
      </c>
    </row>
    <row r="37" spans="1:2">
      <c r="A37" s="199" t="s">
        <v>575</v>
      </c>
      <c r="B37" s="200">
        <v>732500</v>
      </c>
    </row>
    <row r="38" spans="1:2">
      <c r="A38" s="222" t="s">
        <v>576</v>
      </c>
      <c r="B38" s="198">
        <v>115000</v>
      </c>
    </row>
    <row r="39" spans="1:2">
      <c r="A39" s="222" t="s">
        <v>577</v>
      </c>
      <c r="B39" s="198">
        <v>617500</v>
      </c>
    </row>
    <row r="40" spans="1:2">
      <c r="A40" s="199" t="s">
        <v>507</v>
      </c>
      <c r="B40" s="200">
        <v>5104400</v>
      </c>
    </row>
    <row r="41" spans="1:2">
      <c r="A41" s="222" t="s">
        <v>578</v>
      </c>
      <c r="B41" s="198">
        <v>5104400</v>
      </c>
    </row>
    <row r="42" spans="1:2">
      <c r="A42" s="226" t="s">
        <v>579</v>
      </c>
      <c r="B42" s="200">
        <v>70224146</v>
      </c>
    </row>
    <row r="43" spans="1:2">
      <c r="A43" s="222" t="s">
        <v>580</v>
      </c>
      <c r="B43" s="198">
        <v>70224146</v>
      </c>
    </row>
    <row r="44" spans="1:2">
      <c r="A44" s="226" t="s">
        <v>581</v>
      </c>
      <c r="B44" s="200">
        <v>20825000</v>
      </c>
    </row>
    <row r="45" spans="1:2">
      <c r="A45" s="222" t="s">
        <v>582</v>
      </c>
      <c r="B45" s="198">
        <v>20825000</v>
      </c>
    </row>
    <row r="46" spans="1:2">
      <c r="A46" s="226" t="s">
        <v>361</v>
      </c>
      <c r="B46" s="200">
        <v>8207719.96</v>
      </c>
    </row>
    <row r="47" spans="1:2">
      <c r="A47" s="222" t="s">
        <v>583</v>
      </c>
      <c r="B47" s="198">
        <v>8207719.96</v>
      </c>
    </row>
    <row r="48" spans="1:2">
      <c r="A48" s="226" t="s">
        <v>584</v>
      </c>
      <c r="B48" s="200">
        <v>12163401.99</v>
      </c>
    </row>
    <row r="49" spans="1:2">
      <c r="A49" s="222" t="s">
        <v>585</v>
      </c>
      <c r="B49" s="198">
        <v>12163401.99</v>
      </c>
    </row>
    <row r="50" spans="1:2">
      <c r="A50" s="226" t="s">
        <v>460</v>
      </c>
      <c r="B50" s="200">
        <v>1600000000</v>
      </c>
    </row>
    <row r="51" spans="1:2">
      <c r="A51" s="222" t="s">
        <v>586</v>
      </c>
      <c r="B51" s="198">
        <v>800000000</v>
      </c>
    </row>
    <row r="52" spans="1:2">
      <c r="A52" s="222" t="s">
        <v>587</v>
      </c>
      <c r="B52" s="198">
        <v>800000000</v>
      </c>
    </row>
    <row r="53" spans="1:2">
      <c r="A53" s="226" t="s">
        <v>325</v>
      </c>
      <c r="B53" s="200">
        <v>3347634400</v>
      </c>
    </row>
    <row r="54" spans="1:2">
      <c r="A54" s="222" t="s">
        <v>588</v>
      </c>
      <c r="B54" s="198">
        <v>3300000000</v>
      </c>
    </row>
    <row r="55" spans="1:2">
      <c r="A55" s="222" t="s">
        <v>589</v>
      </c>
      <c r="B55" s="198">
        <v>21134400</v>
      </c>
    </row>
    <row r="56" spans="1:2">
      <c r="A56" s="222" t="s">
        <v>590</v>
      </c>
      <c r="B56" s="198">
        <v>26500000</v>
      </c>
    </row>
    <row r="57" spans="1:2">
      <c r="A57" s="226" t="s">
        <v>326</v>
      </c>
      <c r="B57" s="200">
        <v>8857435</v>
      </c>
    </row>
    <row r="58" spans="1:2">
      <c r="A58" s="222" t="s">
        <v>591</v>
      </c>
      <c r="B58" s="198">
        <v>8857435</v>
      </c>
    </row>
    <row r="59" spans="1:2">
      <c r="A59" s="226" t="s">
        <v>327</v>
      </c>
      <c r="B59" s="200">
        <v>7560000</v>
      </c>
    </row>
    <row r="60" spans="1:2">
      <c r="A60" s="222" t="s">
        <v>592</v>
      </c>
      <c r="B60" s="198">
        <v>7560000</v>
      </c>
    </row>
    <row r="61" spans="1:2">
      <c r="A61" s="199" t="s">
        <v>328</v>
      </c>
      <c r="B61" s="200">
        <v>17478160</v>
      </c>
    </row>
    <row r="62" spans="1:2">
      <c r="A62" s="222" t="s">
        <v>593</v>
      </c>
      <c r="B62" s="198">
        <v>17478160</v>
      </c>
    </row>
    <row r="63" spans="1:2">
      <c r="A63" s="226" t="s">
        <v>594</v>
      </c>
      <c r="B63" s="200">
        <v>30095997.68</v>
      </c>
    </row>
    <row r="64" spans="1:2">
      <c r="A64" s="222" t="s">
        <v>595</v>
      </c>
      <c r="B64" s="198">
        <v>30095997.68</v>
      </c>
    </row>
    <row r="65" spans="1:2">
      <c r="A65" s="226" t="s">
        <v>329</v>
      </c>
      <c r="B65" s="200">
        <v>15200000</v>
      </c>
    </row>
    <row r="66" spans="1:2">
      <c r="A66" s="222" t="s">
        <v>596</v>
      </c>
      <c r="B66" s="198">
        <v>15200000</v>
      </c>
    </row>
    <row r="67" spans="1:2">
      <c r="A67" s="226" t="s">
        <v>508</v>
      </c>
      <c r="B67" s="200">
        <v>1938000</v>
      </c>
    </row>
    <row r="68" spans="1:2">
      <c r="A68" s="222" t="s">
        <v>597</v>
      </c>
      <c r="B68" s="198">
        <v>1938000</v>
      </c>
    </row>
    <row r="69" spans="1:2">
      <c r="A69" s="226" t="s">
        <v>330</v>
      </c>
      <c r="B69" s="200">
        <v>733439429.62</v>
      </c>
    </row>
    <row r="70" spans="1:2">
      <c r="A70" s="222" t="s">
        <v>598</v>
      </c>
      <c r="B70" s="198">
        <v>733439429.62</v>
      </c>
    </row>
    <row r="71" spans="1:2">
      <c r="A71" s="199" t="s">
        <v>461</v>
      </c>
      <c r="B71" s="200">
        <v>59360</v>
      </c>
    </row>
    <row r="72" spans="1:2">
      <c r="A72" s="222" t="s">
        <v>599</v>
      </c>
      <c r="B72" s="198">
        <v>3360</v>
      </c>
    </row>
    <row r="73" spans="1:2">
      <c r="A73" s="222" t="s">
        <v>600</v>
      </c>
      <c r="B73" s="198">
        <v>5600</v>
      </c>
    </row>
    <row r="74" spans="1:2">
      <c r="A74" s="222" t="s">
        <v>601</v>
      </c>
      <c r="B74" s="198">
        <v>50400</v>
      </c>
    </row>
    <row r="75" spans="1:2">
      <c r="A75" s="226" t="s">
        <v>602</v>
      </c>
      <c r="B75" s="200">
        <v>1499999</v>
      </c>
    </row>
    <row r="76" spans="1:2">
      <c r="A76" s="222" t="s">
        <v>603</v>
      </c>
      <c r="B76" s="198">
        <v>1499999</v>
      </c>
    </row>
    <row r="77" spans="1:2">
      <c r="A77" s="226" t="s">
        <v>331</v>
      </c>
      <c r="B77" s="200">
        <v>8225280</v>
      </c>
    </row>
    <row r="78" spans="1:2">
      <c r="A78" s="222" t="s">
        <v>604</v>
      </c>
      <c r="B78" s="198">
        <v>8225280</v>
      </c>
    </row>
    <row r="79" spans="1:2">
      <c r="A79" s="226" t="s">
        <v>605</v>
      </c>
      <c r="B79" s="200">
        <v>1008000</v>
      </c>
    </row>
    <row r="80" spans="1:2">
      <c r="A80" s="222" t="s">
        <v>606</v>
      </c>
      <c r="B80" s="198">
        <v>504000</v>
      </c>
    </row>
    <row r="81" spans="1:2">
      <c r="A81" s="222" t="s">
        <v>607</v>
      </c>
      <c r="B81" s="198">
        <v>504000</v>
      </c>
    </row>
    <row r="82" spans="1:2">
      <c r="A82" s="226" t="s">
        <v>608</v>
      </c>
      <c r="B82" s="200">
        <v>11413052</v>
      </c>
    </row>
    <row r="83" spans="1:2">
      <c r="A83" s="222" t="s">
        <v>609</v>
      </c>
      <c r="B83" s="198">
        <v>3622500</v>
      </c>
    </row>
    <row r="84" spans="1:2">
      <c r="A84" s="197" t="s">
        <v>610</v>
      </c>
      <c r="B84" s="198">
        <v>7790552</v>
      </c>
    </row>
    <row r="85" spans="1:2">
      <c r="A85" s="199" t="s">
        <v>611</v>
      </c>
      <c r="B85" s="200">
        <v>4627000</v>
      </c>
    </row>
    <row r="86" spans="1:2">
      <c r="A86" s="222" t="s">
        <v>612</v>
      </c>
      <c r="B86" s="198">
        <v>4116000</v>
      </c>
    </row>
    <row r="87" spans="1:2">
      <c r="A87" s="222" t="s">
        <v>613</v>
      </c>
      <c r="B87" s="198">
        <v>511000</v>
      </c>
    </row>
    <row r="88" spans="1:2" ht="12.75" thickBot="1">
      <c r="A88" s="226" t="s">
        <v>5</v>
      </c>
      <c r="B88" s="198"/>
    </row>
    <row r="89" spans="1:2" s="18" customFormat="1" ht="15">
      <c r="A89" s="166" t="s">
        <v>157</v>
      </c>
      <c r="B89" s="223"/>
    </row>
    <row r="90" spans="1:2">
      <c r="A90" s="224" t="s">
        <v>5</v>
      </c>
      <c r="B90" s="225">
        <f>SUM(B6:B89)/2</f>
        <v>35331313681.029984</v>
      </c>
    </row>
    <row r="91" spans="1:2">
      <c r="A91" s="83"/>
      <c r="B91" s="175"/>
    </row>
    <row r="104" spans="2:2">
      <c r="B104" s="213">
        <f>B90+'4-Хизматлар'!B135+'5-Пудратчи'!B12+'6-Эл.эн.газ сув'!B15</f>
        <v>46089355911.939987</v>
      </c>
    </row>
    <row r="107" spans="2:2">
      <c r="B107" s="213">
        <f>B104-'7-Гос.зак.'!K34</f>
        <v>8948345348.1199875</v>
      </c>
    </row>
  </sheetData>
  <autoFilter ref="A5:F90"/>
  <mergeCells count="2">
    <mergeCell ref="A2:B2"/>
    <mergeCell ref="A3:B3"/>
  </mergeCells>
  <pageMargins left="0.70866141732283472" right="0.19" top="0.35433070866141736" bottom="0.47244094488188981" header="0.31496062992125984" footer="0.24"/>
  <pageSetup paperSize="9" scale="82" orientation="portrait" verticalDpi="0" r:id="rId1"/>
  <headerFooter>
    <oddFooter>&amp;CСтраница &amp;С&amp;P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2"/>
  <sheetViews>
    <sheetView view="pageBreakPreview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RowHeight="15"/>
  <cols>
    <col min="1" max="1" width="5.28515625" style="26" customWidth="1"/>
    <col min="2" max="2" width="10.28515625" style="26" customWidth="1"/>
    <col min="3" max="3" width="16.28515625" style="26" bestFit="1" customWidth="1"/>
    <col min="4" max="4" width="15.5703125" style="26" customWidth="1"/>
    <col min="5" max="5" width="18.85546875" style="80" customWidth="1"/>
    <col min="6" max="6" width="23.28515625" style="27" customWidth="1"/>
    <col min="7" max="7" width="14.7109375" style="24" customWidth="1"/>
    <col min="8" max="8" width="16.85546875" style="24" customWidth="1"/>
    <col min="9" max="16384" width="9.140625" style="26"/>
  </cols>
  <sheetData>
    <row r="1" spans="1:8">
      <c r="G1" s="24" t="s">
        <v>64</v>
      </c>
    </row>
    <row r="2" spans="1:8">
      <c r="A2" s="275" t="s">
        <v>33</v>
      </c>
      <c r="B2" s="275"/>
      <c r="C2" s="275"/>
      <c r="D2" s="275"/>
      <c r="E2" s="275"/>
      <c r="F2" s="275"/>
      <c r="G2" s="275"/>
    </row>
    <row r="3" spans="1:8">
      <c r="A3" s="275" t="s">
        <v>1118</v>
      </c>
      <c r="B3" s="275"/>
      <c r="C3" s="275"/>
      <c r="D3" s="275"/>
      <c r="E3" s="275"/>
      <c r="F3" s="275"/>
      <c r="G3" s="275"/>
    </row>
    <row r="4" spans="1:8">
      <c r="G4" s="81"/>
    </row>
    <row r="5" spans="1:8" ht="39.75" customHeight="1">
      <c r="A5" s="73"/>
      <c r="B5" s="74" t="s">
        <v>169</v>
      </c>
      <c r="C5" s="74" t="s">
        <v>170</v>
      </c>
      <c r="D5" s="74" t="s">
        <v>171</v>
      </c>
      <c r="E5" s="76" t="s">
        <v>172</v>
      </c>
      <c r="F5" s="75" t="s">
        <v>173</v>
      </c>
      <c r="G5" s="76" t="s">
        <v>174</v>
      </c>
      <c r="H5" s="76" t="s">
        <v>175</v>
      </c>
    </row>
    <row r="6" spans="1:8">
      <c r="A6" s="155">
        <v>1</v>
      </c>
      <c r="B6" s="79" t="s">
        <v>1111</v>
      </c>
      <c r="C6" s="79" t="s">
        <v>181</v>
      </c>
      <c r="D6" s="79" t="s">
        <v>1096</v>
      </c>
      <c r="E6" s="184">
        <v>3360</v>
      </c>
      <c r="F6" s="79" t="s">
        <v>457</v>
      </c>
      <c r="G6" s="102" t="s">
        <v>458</v>
      </c>
      <c r="H6" s="184">
        <v>3360</v>
      </c>
    </row>
    <row r="7" spans="1:8">
      <c r="A7" s="155">
        <f>A6+1</f>
        <v>2</v>
      </c>
      <c r="B7" s="79" t="s">
        <v>1112</v>
      </c>
      <c r="C7" s="79" t="s">
        <v>181</v>
      </c>
      <c r="D7" s="79" t="s">
        <v>1096</v>
      </c>
      <c r="E7" s="184">
        <v>5600</v>
      </c>
      <c r="F7" s="79" t="s">
        <v>457</v>
      </c>
      <c r="G7" s="102" t="s">
        <v>458</v>
      </c>
      <c r="H7" s="184">
        <v>5600</v>
      </c>
    </row>
    <row r="8" spans="1:8">
      <c r="A8" s="155">
        <f t="shared" ref="A8:A10" si="0">A7+1</f>
        <v>3</v>
      </c>
      <c r="B8" s="79" t="s">
        <v>1113</v>
      </c>
      <c r="C8" s="79" t="s">
        <v>181</v>
      </c>
      <c r="D8" s="79" t="s">
        <v>1096</v>
      </c>
      <c r="E8" s="184">
        <v>50400</v>
      </c>
      <c r="F8" s="79" t="s">
        <v>457</v>
      </c>
      <c r="G8" s="102" t="s">
        <v>458</v>
      </c>
      <c r="H8" s="184">
        <v>50400</v>
      </c>
    </row>
    <row r="9" spans="1:8">
      <c r="A9" s="185">
        <f t="shared" si="0"/>
        <v>4</v>
      </c>
      <c r="B9" s="156" t="s">
        <v>1114</v>
      </c>
      <c r="C9" s="156" t="s">
        <v>181</v>
      </c>
      <c r="D9" s="156" t="s">
        <v>1082</v>
      </c>
      <c r="E9" s="227">
        <v>18000000</v>
      </c>
      <c r="F9" s="156" t="s">
        <v>183</v>
      </c>
      <c r="G9" s="228" t="s">
        <v>295</v>
      </c>
      <c r="H9" s="227">
        <v>15200000</v>
      </c>
    </row>
    <row r="10" spans="1:8">
      <c r="A10" s="185">
        <f t="shared" si="0"/>
        <v>5</v>
      </c>
      <c r="B10" s="229" t="s">
        <v>1115</v>
      </c>
      <c r="C10" s="156" t="s">
        <v>181</v>
      </c>
      <c r="D10" s="229" t="s">
        <v>1038</v>
      </c>
      <c r="E10" s="230">
        <v>4939200</v>
      </c>
      <c r="F10" s="229" t="s">
        <v>1116</v>
      </c>
      <c r="G10" s="229" t="s">
        <v>1117</v>
      </c>
      <c r="H10" s="230">
        <v>4116000</v>
      </c>
    </row>
    <row r="11" spans="1:8">
      <c r="A11" s="155"/>
      <c r="B11" s="79"/>
      <c r="C11" s="79"/>
      <c r="D11" s="79"/>
      <c r="E11" s="184"/>
      <c r="F11" s="79"/>
      <c r="G11" s="79"/>
      <c r="H11" s="77"/>
    </row>
    <row r="12" spans="1:8">
      <c r="A12" s="186"/>
      <c r="B12" s="186"/>
      <c r="C12" s="186"/>
      <c r="D12" s="186"/>
      <c r="E12" s="187">
        <f>SUM(E6:E11)</f>
        <v>22998560</v>
      </c>
      <c r="F12" s="88"/>
      <c r="G12" s="188"/>
      <c r="H12" s="189">
        <f>SUM(H6:H11)</f>
        <v>19375360</v>
      </c>
    </row>
  </sheetData>
  <mergeCells count="2">
    <mergeCell ref="A2:G2"/>
    <mergeCell ref="A3:G3"/>
  </mergeCells>
  <hyperlinks>
    <hyperlink ref="B5" r:id="rId1" display="http://emilliydokon.uzex.uz/ru/offers/item/6683736"/>
    <hyperlink ref="C5" r:id="rId2" display="http://emilliydokon.uzex.uz/ru/Lots/item/5102092"/>
    <hyperlink ref="D5" r:id="rId3" display="http://emilliydokon.uzex.uz/ru/offers/item/6683736"/>
  </hyperlinks>
  <pageMargins left="0.23622047244094491" right="0.15748031496062992" top="0.31496062992125984" bottom="0.23622047244094491" header="0.19685039370078741" footer="0.19685039370078741"/>
  <pageSetup paperSize="9" scale="70" orientation="portrait" verticalDpi="0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1"/>
  <sheetViews>
    <sheetView view="pageBreakPreview" zoomScaleSheetLayoutView="100" workbookViewId="0">
      <selection activeCell="A6" sqref="A6:M11"/>
    </sheetView>
  </sheetViews>
  <sheetFormatPr defaultRowHeight="15"/>
  <cols>
    <col min="1" max="1" width="9" customWidth="1"/>
    <col min="2" max="2" width="12.85546875" customWidth="1"/>
    <col min="3" max="3" width="10.5703125" bestFit="1" customWidth="1"/>
    <col min="4" max="4" width="14.85546875" bestFit="1" customWidth="1"/>
    <col min="5" max="5" width="16.42578125" customWidth="1"/>
    <col min="6" max="6" width="18.85546875" customWidth="1"/>
    <col min="7" max="7" width="14.7109375" bestFit="1" customWidth="1"/>
    <col min="8" max="8" width="22.42578125" customWidth="1"/>
    <col min="9" max="9" width="13.5703125" customWidth="1"/>
    <col min="10" max="10" width="15.5703125" style="63" customWidth="1"/>
    <col min="11" max="11" width="14.42578125" customWidth="1"/>
    <col min="12" max="12" width="16" style="21" customWidth="1"/>
    <col min="13" max="13" width="16.28515625" customWidth="1"/>
  </cols>
  <sheetData>
    <row r="1" spans="1:13">
      <c r="H1" t="s">
        <v>63</v>
      </c>
    </row>
    <row r="2" spans="1:13">
      <c r="A2" s="275" t="s">
        <v>33</v>
      </c>
      <c r="B2" s="275"/>
      <c r="C2" s="275"/>
      <c r="D2" s="275"/>
      <c r="E2" s="275"/>
      <c r="F2" s="275"/>
      <c r="G2" s="275"/>
      <c r="H2" s="275"/>
    </row>
    <row r="3" spans="1:13">
      <c r="A3" s="275" t="s">
        <v>1132</v>
      </c>
      <c r="B3" s="275"/>
      <c r="C3" s="275"/>
      <c r="D3" s="275"/>
      <c r="E3" s="275"/>
      <c r="F3" s="275"/>
      <c r="G3" s="275"/>
      <c r="H3" s="275"/>
    </row>
    <row r="4" spans="1:13">
      <c r="H4" s="33" t="s">
        <v>144</v>
      </c>
    </row>
    <row r="5" spans="1:13" ht="22.5">
      <c r="A5" s="78" t="s">
        <v>184</v>
      </c>
      <c r="B5" s="76" t="s">
        <v>169</v>
      </c>
      <c r="C5" s="76" t="s">
        <v>170</v>
      </c>
      <c r="D5" s="76" t="s">
        <v>171</v>
      </c>
      <c r="E5" s="76" t="s">
        <v>172</v>
      </c>
      <c r="F5" s="76" t="s">
        <v>173</v>
      </c>
      <c r="G5" s="76" t="s">
        <v>174</v>
      </c>
      <c r="H5" s="76" t="s">
        <v>175</v>
      </c>
      <c r="I5" s="76" t="s">
        <v>176</v>
      </c>
      <c r="J5" s="76" t="s">
        <v>177</v>
      </c>
      <c r="K5" s="76" t="s">
        <v>178</v>
      </c>
      <c r="L5" s="76" t="s">
        <v>179</v>
      </c>
      <c r="M5" s="76" t="s">
        <v>180</v>
      </c>
    </row>
    <row r="6" spans="1:13">
      <c r="A6" s="94"/>
      <c r="B6" s="179"/>
      <c r="C6" s="180"/>
      <c r="D6" s="95"/>
      <c r="E6" s="96"/>
      <c r="F6" s="94"/>
      <c r="G6" s="180"/>
      <c r="H6" s="96"/>
      <c r="I6" s="72"/>
      <c r="J6" s="77"/>
      <c r="K6" s="77"/>
      <c r="L6" s="96"/>
      <c r="M6" s="96"/>
    </row>
    <row r="7" spans="1:13">
      <c r="A7" s="181"/>
      <c r="B7" s="157"/>
      <c r="C7" s="158"/>
      <c r="D7" s="161"/>
      <c r="E7" s="182"/>
      <c r="F7" s="183"/>
      <c r="G7" s="157"/>
      <c r="H7" s="182"/>
      <c r="I7" s="162"/>
      <c r="J7" s="77"/>
      <c r="K7" s="77"/>
      <c r="L7" s="182"/>
      <c r="M7" s="182"/>
    </row>
    <row r="8" spans="1:13">
      <c r="A8" s="101"/>
      <c r="B8" s="79"/>
      <c r="C8" s="102"/>
      <c r="D8" s="79"/>
      <c r="E8" s="184"/>
      <c r="F8" s="79"/>
      <c r="G8" s="102"/>
      <c r="H8" s="184"/>
      <c r="I8" s="77"/>
      <c r="J8" s="77"/>
      <c r="K8" s="77"/>
      <c r="L8" s="154"/>
      <c r="M8" s="154"/>
    </row>
    <row r="9" spans="1:13">
      <c r="A9" s="101"/>
      <c r="B9" s="79"/>
      <c r="C9" s="102"/>
      <c r="D9" s="79"/>
      <c r="E9" s="184"/>
      <c r="F9" s="79"/>
      <c r="G9" s="102"/>
      <c r="H9" s="184"/>
      <c r="I9" s="72"/>
      <c r="J9" s="77"/>
      <c r="K9" s="77"/>
      <c r="L9" s="154"/>
      <c r="M9" s="154"/>
    </row>
    <row r="10" spans="1:13">
      <c r="A10" s="101"/>
      <c r="B10" s="79"/>
      <c r="C10" s="102"/>
      <c r="D10" s="79"/>
      <c r="E10" s="184"/>
      <c r="F10" s="79"/>
      <c r="G10" s="79"/>
      <c r="H10" s="184"/>
      <c r="I10" s="72"/>
      <c r="J10" s="77"/>
      <c r="K10" s="77"/>
      <c r="L10" s="184"/>
      <c r="M10" s="184"/>
    </row>
    <row r="11" spans="1:13">
      <c r="A11" s="101"/>
      <c r="B11" s="79"/>
      <c r="C11" s="102"/>
      <c r="D11" s="79"/>
      <c r="E11" s="184"/>
      <c r="F11" s="79"/>
      <c r="G11" s="79"/>
      <c r="H11" s="184"/>
      <c r="I11" s="72"/>
      <c r="J11" s="77"/>
      <c r="K11" s="77"/>
      <c r="L11" s="154"/>
      <c r="M11" s="154"/>
    </row>
    <row r="12" spans="1:13">
      <c r="A12" s="64"/>
      <c r="B12" s="64"/>
      <c r="C12" s="64"/>
      <c r="D12" s="64"/>
      <c r="E12" s="66" t="s">
        <v>16</v>
      </c>
      <c r="F12" s="67"/>
      <c r="G12" s="64"/>
      <c r="H12" s="82">
        <f>SUM(H6:H11)</f>
        <v>0</v>
      </c>
      <c r="I12" s="64"/>
      <c r="J12" s="65"/>
      <c r="L12" s="21">
        <f>SUM(L6:L11)</f>
        <v>0</v>
      </c>
      <c r="M12" s="82">
        <f>SUM(M6:M11)</f>
        <v>0</v>
      </c>
    </row>
    <row r="20" spans="6:6">
      <c r="F20" s="21" t="e">
        <f>F12+#REF!</f>
        <v>#REF!</v>
      </c>
    </row>
    <row r="21" spans="6:6">
      <c r="F21" s="68" t="e">
        <f>#REF!</f>
        <v>#REF!</v>
      </c>
    </row>
  </sheetData>
  <mergeCells count="2">
    <mergeCell ref="A2:H2"/>
    <mergeCell ref="A3:H3"/>
  </mergeCells>
  <hyperlinks>
    <hyperlink ref="B5" r:id="rId1" display="https://exarid.uzex.uz/ru-RU/competitive/resultitem/9125058/"/>
  </hyperlinks>
  <pageMargins left="0.19685039370078741" right="0.19685039370078741" top="0.98425196850393704" bottom="0.98425196850393704" header="0.51181102362204722" footer="0.51181102362204722"/>
  <pageSetup paperSize="9" scale="73" orientation="landscape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topLeftCell="A14" zoomScaleNormal="100" workbookViewId="0">
      <selection activeCell="F3" sqref="F3:F21"/>
    </sheetView>
  </sheetViews>
  <sheetFormatPr defaultRowHeight="12.75"/>
  <cols>
    <col min="1" max="1" width="7" style="103" customWidth="1"/>
    <col min="2" max="2" width="9.28515625" style="103" bestFit="1" customWidth="1"/>
    <col min="3" max="3" width="31.42578125" style="103" customWidth="1"/>
    <col min="4" max="4" width="32" style="103" customWidth="1"/>
    <col min="5" max="5" width="21.85546875" style="103" customWidth="1"/>
    <col min="6" max="6" width="19.5703125" style="103" customWidth="1"/>
    <col min="7" max="7" width="18.5703125" style="103" customWidth="1"/>
    <col min="8" max="8" width="13" style="103" bestFit="1" customWidth="1"/>
    <col min="9" max="9" width="14.7109375" style="103" customWidth="1"/>
    <col min="10" max="10" width="9.140625" style="103"/>
    <col min="11" max="11" width="14.28515625" style="103" bestFit="1" customWidth="1"/>
    <col min="12" max="16384" width="9.140625" style="103"/>
  </cols>
  <sheetData>
    <row r="1" spans="1:10" ht="50.1" customHeight="1">
      <c r="A1" s="276" t="s">
        <v>1133</v>
      </c>
      <c r="B1" s="276"/>
      <c r="C1" s="276"/>
      <c r="D1" s="276"/>
      <c r="E1" s="276"/>
      <c r="F1" s="276"/>
      <c r="G1" s="276"/>
      <c r="H1" s="276"/>
      <c r="I1" s="276"/>
    </row>
    <row r="2" spans="1:10" s="105" customFormat="1" ht="45">
      <c r="A2" s="104" t="s">
        <v>255</v>
      </c>
      <c r="B2" s="104" t="s">
        <v>198</v>
      </c>
      <c r="C2" s="104" t="s">
        <v>199</v>
      </c>
      <c r="D2" s="104" t="s">
        <v>200</v>
      </c>
      <c r="E2" s="104" t="s">
        <v>256</v>
      </c>
      <c r="F2" s="104" t="s">
        <v>26</v>
      </c>
      <c r="G2" s="104" t="s">
        <v>257</v>
      </c>
      <c r="H2" s="104" t="s">
        <v>201</v>
      </c>
      <c r="I2" s="104" t="s">
        <v>202</v>
      </c>
      <c r="J2" s="104" t="s">
        <v>145</v>
      </c>
    </row>
    <row r="3" spans="1:10" s="105" customFormat="1" ht="30">
      <c r="A3" s="144">
        <v>1</v>
      </c>
      <c r="B3" s="144" t="s">
        <v>269</v>
      </c>
      <c r="C3" s="144" t="s">
        <v>217</v>
      </c>
      <c r="D3" s="144" t="s">
        <v>218</v>
      </c>
      <c r="E3" s="144" t="s">
        <v>258</v>
      </c>
      <c r="F3" s="214">
        <v>76800000</v>
      </c>
      <c r="G3" s="147" t="s">
        <v>273</v>
      </c>
      <c r="H3" s="150">
        <v>45294</v>
      </c>
      <c r="I3" s="144" t="s">
        <v>205</v>
      </c>
      <c r="J3" s="144" t="s">
        <v>259</v>
      </c>
    </row>
    <row r="4" spans="1:10" s="105" customFormat="1" ht="42.75">
      <c r="A4" s="144">
        <f>A3+1</f>
        <v>2</v>
      </c>
      <c r="B4" s="145" t="s">
        <v>1134</v>
      </c>
      <c r="C4" s="145" t="s">
        <v>204</v>
      </c>
      <c r="D4" s="250" t="s">
        <v>455</v>
      </c>
      <c r="E4" s="144" t="s">
        <v>258</v>
      </c>
      <c r="F4" s="215">
        <v>3300000000</v>
      </c>
      <c r="G4" s="144">
        <v>0</v>
      </c>
      <c r="H4" s="150">
        <v>45296</v>
      </c>
      <c r="I4" s="141" t="s">
        <v>205</v>
      </c>
      <c r="J4" s="141" t="s">
        <v>259</v>
      </c>
    </row>
    <row r="5" spans="1:10" s="105" customFormat="1" ht="42.75">
      <c r="A5" s="144">
        <f t="shared" ref="A5:A13" si="0">A4+1</f>
        <v>3</v>
      </c>
      <c r="B5" s="145" t="s">
        <v>1135</v>
      </c>
      <c r="C5" s="251" t="s">
        <v>215</v>
      </c>
      <c r="D5" s="144" t="s">
        <v>1136</v>
      </c>
      <c r="E5" s="144" t="s">
        <v>258</v>
      </c>
      <c r="F5" s="148">
        <v>24595200</v>
      </c>
      <c r="G5" s="147" t="s">
        <v>273</v>
      </c>
      <c r="H5" s="150">
        <v>45300</v>
      </c>
      <c r="I5" s="151" t="s">
        <v>205</v>
      </c>
      <c r="J5" s="144" t="s">
        <v>259</v>
      </c>
    </row>
    <row r="6" spans="1:10" s="105" customFormat="1" ht="42.75">
      <c r="A6" s="144">
        <f t="shared" si="0"/>
        <v>4</v>
      </c>
      <c r="B6" s="145" t="s">
        <v>1137</v>
      </c>
      <c r="C6" s="145" t="s">
        <v>204</v>
      </c>
      <c r="D6" s="250" t="s">
        <v>455</v>
      </c>
      <c r="E6" s="144" t="s">
        <v>258</v>
      </c>
      <c r="F6" s="215">
        <v>3300000000</v>
      </c>
      <c r="G6" s="144">
        <v>0</v>
      </c>
      <c r="H6" s="150">
        <v>45303</v>
      </c>
      <c r="I6" s="141" t="s">
        <v>205</v>
      </c>
      <c r="J6" s="141" t="s">
        <v>259</v>
      </c>
    </row>
    <row r="7" spans="1:10" s="105" customFormat="1" ht="90">
      <c r="A7" s="144">
        <f t="shared" si="0"/>
        <v>5</v>
      </c>
      <c r="B7" s="145" t="s">
        <v>1138</v>
      </c>
      <c r="C7" s="252" t="s">
        <v>214</v>
      </c>
      <c r="D7" s="145" t="s">
        <v>1139</v>
      </c>
      <c r="E7" s="144" t="s">
        <v>258</v>
      </c>
      <c r="F7" s="148">
        <v>19055172</v>
      </c>
      <c r="G7" s="148">
        <v>0</v>
      </c>
      <c r="H7" s="150">
        <v>45306</v>
      </c>
      <c r="I7" s="144" t="s">
        <v>205</v>
      </c>
      <c r="J7" s="144" t="s">
        <v>259</v>
      </c>
    </row>
    <row r="8" spans="1:10" s="105" customFormat="1" ht="78.75">
      <c r="A8" s="144">
        <f t="shared" si="0"/>
        <v>6</v>
      </c>
      <c r="B8" s="145" t="s">
        <v>1140</v>
      </c>
      <c r="C8" s="145" t="s">
        <v>211</v>
      </c>
      <c r="D8" s="145" t="s">
        <v>206</v>
      </c>
      <c r="E8" s="144" t="s">
        <v>258</v>
      </c>
      <c r="F8" s="217">
        <v>4624822.4000000004</v>
      </c>
      <c r="G8" s="148">
        <v>0</v>
      </c>
      <c r="H8" s="152">
        <v>45302</v>
      </c>
      <c r="I8" s="141" t="s">
        <v>205</v>
      </c>
      <c r="J8" s="141" t="s">
        <v>259</v>
      </c>
    </row>
    <row r="9" spans="1:10" s="105" customFormat="1" ht="78.75">
      <c r="A9" s="144">
        <f t="shared" si="0"/>
        <v>7</v>
      </c>
      <c r="B9" s="253" t="s">
        <v>1141</v>
      </c>
      <c r="C9" s="145" t="s">
        <v>203</v>
      </c>
      <c r="D9" s="145" t="s">
        <v>453</v>
      </c>
      <c r="E9" s="144" t="s">
        <v>258</v>
      </c>
      <c r="F9" s="217">
        <v>2240000</v>
      </c>
      <c r="G9" s="148">
        <v>0</v>
      </c>
      <c r="H9" s="152">
        <v>45306</v>
      </c>
      <c r="I9" s="144" t="s">
        <v>205</v>
      </c>
      <c r="J9" s="144" t="s">
        <v>259</v>
      </c>
    </row>
    <row r="10" spans="1:10" s="105" customFormat="1" ht="94.5">
      <c r="A10" s="144">
        <f t="shared" si="0"/>
        <v>8</v>
      </c>
      <c r="B10" s="253" t="s">
        <v>1142</v>
      </c>
      <c r="C10" s="145" t="s">
        <v>212</v>
      </c>
      <c r="D10" s="145" t="s">
        <v>270</v>
      </c>
      <c r="E10" s="144" t="s">
        <v>258</v>
      </c>
      <c r="F10" s="217">
        <v>48000000</v>
      </c>
      <c r="G10" s="148">
        <v>0</v>
      </c>
      <c r="H10" s="152">
        <v>45307</v>
      </c>
      <c r="I10" s="144" t="s">
        <v>205</v>
      </c>
      <c r="J10" s="144" t="s">
        <v>259</v>
      </c>
    </row>
    <row r="11" spans="1:10" s="105" customFormat="1" ht="31.5">
      <c r="A11" s="144">
        <f t="shared" si="0"/>
        <v>9</v>
      </c>
      <c r="B11" s="145" t="s">
        <v>271</v>
      </c>
      <c r="C11" s="145" t="s">
        <v>209</v>
      </c>
      <c r="D11" s="145" t="s">
        <v>210</v>
      </c>
      <c r="E11" s="144" t="s">
        <v>258</v>
      </c>
      <c r="F11" s="215">
        <v>1598400</v>
      </c>
      <c r="G11" s="147" t="s">
        <v>273</v>
      </c>
      <c r="H11" s="152">
        <v>45301</v>
      </c>
      <c r="I11" s="144" t="s">
        <v>205</v>
      </c>
      <c r="J11" s="144" t="s">
        <v>259</v>
      </c>
    </row>
    <row r="12" spans="1:10" s="105" customFormat="1" ht="31.5">
      <c r="A12" s="144">
        <f t="shared" si="0"/>
        <v>10</v>
      </c>
      <c r="B12" s="145" t="s">
        <v>208</v>
      </c>
      <c r="C12" s="145" t="s">
        <v>454</v>
      </c>
      <c r="D12" s="145" t="s">
        <v>210</v>
      </c>
      <c r="E12" s="144" t="s">
        <v>258</v>
      </c>
      <c r="F12" s="215">
        <v>17400000</v>
      </c>
      <c r="G12" s="147" t="s">
        <v>273</v>
      </c>
      <c r="H12" s="152">
        <v>45310</v>
      </c>
      <c r="I12" s="144" t="s">
        <v>205</v>
      </c>
      <c r="J12" s="144" t="s">
        <v>259</v>
      </c>
    </row>
    <row r="13" spans="1:10" s="105" customFormat="1" ht="94.5">
      <c r="A13" s="144">
        <f t="shared" si="0"/>
        <v>11</v>
      </c>
      <c r="B13" s="145" t="s">
        <v>1143</v>
      </c>
      <c r="C13" s="145" t="s">
        <v>219</v>
      </c>
      <c r="D13" s="145" t="s">
        <v>272</v>
      </c>
      <c r="E13" s="144" t="s">
        <v>258</v>
      </c>
      <c r="F13" s="215">
        <v>5145576.8</v>
      </c>
      <c r="G13" s="147" t="s">
        <v>273</v>
      </c>
      <c r="H13" s="152">
        <v>45327</v>
      </c>
      <c r="I13" s="144" t="s">
        <v>1144</v>
      </c>
      <c r="J13" s="144" t="s">
        <v>259</v>
      </c>
    </row>
    <row r="14" spans="1:10" s="105" customFormat="1" ht="94.5">
      <c r="A14" s="144">
        <f>A13+1</f>
        <v>12</v>
      </c>
      <c r="B14" s="145" t="s">
        <v>1145</v>
      </c>
      <c r="C14" s="145" t="s">
        <v>203</v>
      </c>
      <c r="D14" s="145" t="s">
        <v>213</v>
      </c>
      <c r="E14" s="144" t="s">
        <v>258</v>
      </c>
      <c r="F14" s="215">
        <v>6662536</v>
      </c>
      <c r="G14" s="147" t="s">
        <v>273</v>
      </c>
      <c r="H14" s="152">
        <v>45331</v>
      </c>
      <c r="I14" s="144" t="s">
        <v>1144</v>
      </c>
      <c r="J14" s="144" t="s">
        <v>259</v>
      </c>
    </row>
    <row r="15" spans="1:10" s="105" customFormat="1" ht="47.25">
      <c r="A15" s="144">
        <f t="shared" ref="A15:A21" si="1">A14+1</f>
        <v>13</v>
      </c>
      <c r="B15" s="145" t="s">
        <v>1146</v>
      </c>
      <c r="C15" s="254" t="s">
        <v>207</v>
      </c>
      <c r="D15" s="254" t="s">
        <v>1147</v>
      </c>
      <c r="E15" s="144" t="s">
        <v>258</v>
      </c>
      <c r="F15" s="218">
        <v>3309806</v>
      </c>
      <c r="G15" s="147" t="s">
        <v>273</v>
      </c>
      <c r="H15" s="152">
        <v>45324</v>
      </c>
      <c r="I15" s="144" t="s">
        <v>1144</v>
      </c>
      <c r="J15" s="144" t="s">
        <v>259</v>
      </c>
    </row>
    <row r="16" spans="1:10" s="105" customFormat="1" ht="47.25">
      <c r="A16" s="144">
        <f t="shared" si="1"/>
        <v>14</v>
      </c>
      <c r="B16" s="145" t="s">
        <v>503</v>
      </c>
      <c r="C16" s="254" t="s">
        <v>207</v>
      </c>
      <c r="D16" s="254" t="s">
        <v>1147</v>
      </c>
      <c r="E16" s="144" t="s">
        <v>258</v>
      </c>
      <c r="F16" s="218">
        <v>9821424</v>
      </c>
      <c r="G16" s="147" t="s">
        <v>273</v>
      </c>
      <c r="H16" s="152">
        <v>45337</v>
      </c>
      <c r="I16" s="144" t="s">
        <v>1144</v>
      </c>
      <c r="J16" s="144" t="s">
        <v>259</v>
      </c>
    </row>
    <row r="17" spans="1:10" s="105" customFormat="1" ht="47.25">
      <c r="A17" s="144">
        <f t="shared" si="1"/>
        <v>15</v>
      </c>
      <c r="B17" s="145" t="s">
        <v>1148</v>
      </c>
      <c r="C17" s="145" t="s">
        <v>501</v>
      </c>
      <c r="D17" s="145" t="s">
        <v>502</v>
      </c>
      <c r="E17" s="144" t="s">
        <v>258</v>
      </c>
      <c r="F17" s="215">
        <v>22531250</v>
      </c>
      <c r="G17" s="147" t="s">
        <v>273</v>
      </c>
      <c r="H17" s="152">
        <v>45338</v>
      </c>
      <c r="I17" s="144" t="s">
        <v>205</v>
      </c>
      <c r="J17" s="144" t="s">
        <v>259</v>
      </c>
    </row>
    <row r="18" spans="1:10" s="105" customFormat="1" ht="47.25">
      <c r="A18" s="144">
        <f t="shared" si="1"/>
        <v>16</v>
      </c>
      <c r="B18" s="145" t="s">
        <v>1149</v>
      </c>
      <c r="C18" s="145" t="s">
        <v>204</v>
      </c>
      <c r="D18" s="145" t="s">
        <v>242</v>
      </c>
      <c r="E18" s="144" t="s">
        <v>258</v>
      </c>
      <c r="F18" s="215">
        <v>3300000000</v>
      </c>
      <c r="G18" s="147" t="s">
        <v>273</v>
      </c>
      <c r="H18" s="152">
        <v>45352</v>
      </c>
      <c r="I18" s="144" t="s">
        <v>205</v>
      </c>
      <c r="J18" s="144" t="s">
        <v>259</v>
      </c>
    </row>
    <row r="19" spans="1:10" s="105" customFormat="1" ht="47.25">
      <c r="A19" s="144">
        <f t="shared" si="1"/>
        <v>17</v>
      </c>
      <c r="B19" s="145" t="s">
        <v>1150</v>
      </c>
      <c r="C19" s="145" t="s">
        <v>1151</v>
      </c>
      <c r="D19" s="145" t="s">
        <v>1152</v>
      </c>
      <c r="E19" s="144" t="s">
        <v>258</v>
      </c>
      <c r="F19" s="215">
        <v>70224146</v>
      </c>
      <c r="G19" s="147" t="s">
        <v>273</v>
      </c>
      <c r="H19" s="152">
        <v>45376</v>
      </c>
      <c r="I19" s="144" t="s">
        <v>205</v>
      </c>
      <c r="J19" s="144" t="s">
        <v>259</v>
      </c>
    </row>
    <row r="20" spans="1:10" s="105" customFormat="1" ht="47.25">
      <c r="A20" s="144">
        <f t="shared" si="1"/>
        <v>18</v>
      </c>
      <c r="B20" s="145" t="s">
        <v>1153</v>
      </c>
      <c r="C20" s="145" t="s">
        <v>204</v>
      </c>
      <c r="D20" s="145" t="s">
        <v>242</v>
      </c>
      <c r="E20" s="144" t="s">
        <v>258</v>
      </c>
      <c r="F20" s="215">
        <v>3300000000</v>
      </c>
      <c r="G20" s="147" t="s">
        <v>273</v>
      </c>
      <c r="H20" s="152">
        <v>45383</v>
      </c>
      <c r="I20" s="144" t="s">
        <v>205</v>
      </c>
      <c r="J20" s="144" t="s">
        <v>259</v>
      </c>
    </row>
    <row r="21" spans="1:10" s="105" customFormat="1" ht="78.75">
      <c r="A21" s="144">
        <f t="shared" si="1"/>
        <v>19</v>
      </c>
      <c r="B21" s="145" t="s">
        <v>1154</v>
      </c>
      <c r="C21" s="145" t="s">
        <v>203</v>
      </c>
      <c r="D21" s="145" t="s">
        <v>453</v>
      </c>
      <c r="E21" s="144" t="s">
        <v>258</v>
      </c>
      <c r="F21" s="215">
        <v>3550400</v>
      </c>
      <c r="G21" s="147" t="s">
        <v>273</v>
      </c>
      <c r="H21" s="152">
        <v>45383</v>
      </c>
      <c r="I21" s="144" t="s">
        <v>205</v>
      </c>
      <c r="J21" s="144" t="s">
        <v>259</v>
      </c>
    </row>
    <row r="22" spans="1:10" s="105" customFormat="1" ht="15">
      <c r="A22" s="141"/>
      <c r="B22" s="139"/>
      <c r="C22" s="146"/>
      <c r="D22" s="146"/>
      <c r="E22" s="144"/>
      <c r="F22" s="216"/>
      <c r="G22" s="144"/>
      <c r="H22" s="150"/>
      <c r="I22" s="141"/>
      <c r="J22" s="141"/>
    </row>
    <row r="23" spans="1:10" s="110" customFormat="1" ht="15.75">
      <c r="A23" s="108"/>
      <c r="B23" s="108"/>
      <c r="C23" s="108"/>
      <c r="D23" s="108"/>
      <c r="E23" s="108"/>
      <c r="F23" s="109">
        <f>SUM(F3:F22)</f>
        <v>13515558733.200001</v>
      </c>
      <c r="G23" s="109">
        <f>SUM(G3:G22)</f>
        <v>0</v>
      </c>
      <c r="H23" s="108"/>
      <c r="I23" s="108"/>
      <c r="J23" s="108"/>
    </row>
  </sheetData>
  <autoFilter ref="A2:J22"/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24"/>
  <sheetViews>
    <sheetView workbookViewId="0">
      <selection activeCell="H15" sqref="H15:H17"/>
    </sheetView>
  </sheetViews>
  <sheetFormatPr defaultRowHeight="12.75"/>
  <cols>
    <col min="1" max="1" width="7" style="111" customWidth="1"/>
    <col min="2" max="2" width="10.140625" style="111" customWidth="1"/>
    <col min="3" max="3" width="17.85546875" style="111" customWidth="1"/>
    <col min="4" max="4" width="9.140625" style="111" customWidth="1"/>
    <col min="5" max="5" width="16.42578125" style="111" customWidth="1"/>
    <col min="6" max="6" width="41.140625" style="111" bestFit="1" customWidth="1"/>
    <col min="7" max="7" width="11.140625" style="111" customWidth="1"/>
    <col min="8" max="9" width="17.140625" style="111" customWidth="1"/>
    <col min="10" max="11" width="7" style="111" customWidth="1"/>
    <col min="12" max="13" width="17.140625" style="111" customWidth="1"/>
    <col min="14" max="14" width="10" style="111" bestFit="1" customWidth="1"/>
    <col min="15" max="15" width="15.42578125" style="111" bestFit="1" customWidth="1"/>
    <col min="16" max="16384" width="9.140625" style="111"/>
  </cols>
  <sheetData>
    <row r="1" spans="1:16" ht="46.5" customHeight="1">
      <c r="A1" s="277" t="s">
        <v>1119</v>
      </c>
      <c r="B1" s="277"/>
      <c r="C1" s="277"/>
      <c r="D1" s="277"/>
      <c r="E1" s="277"/>
      <c r="F1" s="277"/>
      <c r="G1" s="277"/>
      <c r="H1" s="278"/>
      <c r="I1" s="278"/>
      <c r="J1" s="278"/>
      <c r="K1" s="278"/>
      <c r="L1" s="278"/>
      <c r="M1" s="278"/>
    </row>
    <row r="2" spans="1:16" ht="32.65" customHeight="1">
      <c r="A2" s="279" t="s">
        <v>260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6" ht="34.700000000000003" customHeight="1">
      <c r="A3" s="280"/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</row>
    <row r="4" spans="1:16" ht="28.15" customHeight="1">
      <c r="A4" s="281"/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</row>
    <row r="5" spans="1:16" ht="52.5" customHeight="1">
      <c r="A5" s="167" t="s">
        <v>261</v>
      </c>
      <c r="B5" s="168" t="s">
        <v>169</v>
      </c>
      <c r="C5" s="168" t="s">
        <v>170</v>
      </c>
      <c r="D5" s="168" t="s">
        <v>171</v>
      </c>
      <c r="E5" s="169" t="s">
        <v>172</v>
      </c>
      <c r="F5" s="169" t="s">
        <v>173</v>
      </c>
      <c r="G5" s="168" t="s">
        <v>174</v>
      </c>
      <c r="H5" s="168" t="s">
        <v>175</v>
      </c>
      <c r="I5" s="168" t="s">
        <v>176</v>
      </c>
      <c r="J5" s="168" t="s">
        <v>177</v>
      </c>
      <c r="K5" s="168" t="s">
        <v>262</v>
      </c>
      <c r="L5" s="168" t="s">
        <v>263</v>
      </c>
      <c r="M5" s="168" t="s">
        <v>264</v>
      </c>
    </row>
    <row r="6" spans="1:16">
      <c r="A6" s="195">
        <v>1</v>
      </c>
      <c r="B6" s="194" t="s">
        <v>1120</v>
      </c>
      <c r="C6" s="79" t="s">
        <v>18</v>
      </c>
      <c r="D6" s="194" t="s">
        <v>1068</v>
      </c>
      <c r="E6" s="231">
        <v>748407581.24000001</v>
      </c>
      <c r="F6" s="79" t="s">
        <v>185</v>
      </c>
      <c r="G6" s="79" t="s">
        <v>186</v>
      </c>
      <c r="H6" s="231">
        <v>733439429.62</v>
      </c>
      <c r="I6" s="72" t="s">
        <v>216</v>
      </c>
      <c r="J6" s="72">
        <v>1500</v>
      </c>
      <c r="K6" s="72" t="s">
        <v>182</v>
      </c>
      <c r="L6" s="154">
        <v>137525.51999999999</v>
      </c>
      <c r="M6" s="154">
        <v>134775.01</v>
      </c>
    </row>
    <row r="7" spans="1:16">
      <c r="A7" s="195"/>
      <c r="B7" s="79"/>
      <c r="C7" s="79"/>
      <c r="D7" s="79"/>
      <c r="E7" s="184"/>
      <c r="F7" s="79"/>
      <c r="G7" s="79"/>
      <c r="H7" s="184"/>
      <c r="I7" s="134" t="s">
        <v>216</v>
      </c>
      <c r="J7" s="72">
        <v>5</v>
      </c>
      <c r="K7" s="72" t="s">
        <v>182</v>
      </c>
      <c r="L7" s="190">
        <v>421891.67</v>
      </c>
      <c r="M7" s="190">
        <v>413453.84</v>
      </c>
    </row>
    <row r="8" spans="1:16">
      <c r="A8" s="195"/>
      <c r="B8" s="79"/>
      <c r="C8" s="79"/>
      <c r="D8" s="79"/>
      <c r="E8" s="184"/>
      <c r="F8" s="79"/>
      <c r="G8" s="79"/>
      <c r="H8" s="184"/>
      <c r="I8" s="134" t="s">
        <v>216</v>
      </c>
      <c r="J8" s="72">
        <v>3050</v>
      </c>
      <c r="K8" s="72" t="s">
        <v>182</v>
      </c>
      <c r="L8" s="190">
        <v>100674.49</v>
      </c>
      <c r="M8" s="190">
        <v>98661</v>
      </c>
    </row>
    <row r="9" spans="1:16" ht="33.75">
      <c r="A9" s="195"/>
      <c r="B9" s="79"/>
      <c r="C9" s="79"/>
      <c r="D9" s="79"/>
      <c r="E9" s="184"/>
      <c r="F9" s="79"/>
      <c r="G9" s="79"/>
      <c r="H9" s="184"/>
      <c r="I9" s="134" t="s">
        <v>163</v>
      </c>
      <c r="J9" s="72">
        <v>54</v>
      </c>
      <c r="K9" s="72" t="s">
        <v>182</v>
      </c>
      <c r="L9" s="190">
        <v>1872340.81</v>
      </c>
      <c r="M9" s="190">
        <v>1834893.99</v>
      </c>
    </row>
    <row r="10" spans="1:16" ht="22.5">
      <c r="A10" s="195"/>
      <c r="B10" s="79"/>
      <c r="C10" s="79"/>
      <c r="D10" s="79"/>
      <c r="E10" s="184"/>
      <c r="F10" s="79"/>
      <c r="G10" s="79"/>
      <c r="H10" s="184"/>
      <c r="I10" s="134" t="s">
        <v>266</v>
      </c>
      <c r="J10" s="72">
        <v>30</v>
      </c>
      <c r="K10" s="72" t="s">
        <v>182</v>
      </c>
      <c r="L10" s="190">
        <v>549359.18000000005</v>
      </c>
      <c r="M10" s="190">
        <v>538372</v>
      </c>
    </row>
    <row r="11" spans="1:16">
      <c r="A11" s="195"/>
      <c r="B11" s="79"/>
      <c r="C11" s="79"/>
      <c r="D11" s="79"/>
      <c r="E11" s="184"/>
      <c r="F11" s="79"/>
      <c r="G11" s="79"/>
      <c r="H11" s="184"/>
      <c r="I11" s="134" t="s">
        <v>216</v>
      </c>
      <c r="J11" s="72">
        <v>225</v>
      </c>
      <c r="K11" s="72" t="s">
        <v>182</v>
      </c>
      <c r="L11" s="190">
        <v>229376.53</v>
      </c>
      <c r="M11" s="190">
        <v>224789</v>
      </c>
    </row>
    <row r="12" spans="1:16">
      <c r="A12" s="195"/>
      <c r="B12" s="79"/>
      <c r="C12" s="79"/>
      <c r="D12" s="79"/>
      <c r="E12" s="184"/>
      <c r="F12" s="79"/>
      <c r="G12" s="79"/>
      <c r="H12" s="184"/>
      <c r="I12" s="134"/>
      <c r="J12" s="72"/>
      <c r="K12" s="72"/>
      <c r="L12" s="190"/>
      <c r="M12" s="190"/>
    </row>
    <row r="13" spans="1:16">
      <c r="A13" s="195"/>
      <c r="B13" s="79"/>
      <c r="C13" s="79"/>
      <c r="D13" s="195"/>
      <c r="E13" s="232"/>
      <c r="F13" s="232"/>
      <c r="G13" s="232"/>
      <c r="H13" s="195"/>
      <c r="I13" s="134" t="s">
        <v>216</v>
      </c>
      <c r="J13" s="72">
        <v>250</v>
      </c>
      <c r="K13" s="72" t="s">
        <v>182</v>
      </c>
      <c r="L13" s="190">
        <v>255023</v>
      </c>
      <c r="M13" s="190">
        <v>249922.54</v>
      </c>
    </row>
    <row r="14" spans="1:16">
      <c r="A14" s="195">
        <v>2</v>
      </c>
      <c r="B14" s="79" t="s">
        <v>1121</v>
      </c>
      <c r="C14" s="79" t="s">
        <v>18</v>
      </c>
      <c r="D14" s="229" t="s">
        <v>1022</v>
      </c>
      <c r="E14" s="230">
        <v>548000</v>
      </c>
      <c r="F14" s="232"/>
      <c r="G14" s="232"/>
      <c r="H14" s="230">
        <v>537040</v>
      </c>
      <c r="I14" s="229" t="s">
        <v>1122</v>
      </c>
      <c r="J14" s="72">
        <v>1</v>
      </c>
      <c r="K14" s="72" t="s">
        <v>265</v>
      </c>
      <c r="L14" s="190">
        <v>548000</v>
      </c>
      <c r="M14" s="190">
        <v>537040</v>
      </c>
    </row>
    <row r="15" spans="1:16">
      <c r="A15" s="193"/>
      <c r="B15" s="79"/>
      <c r="C15" s="79"/>
      <c r="D15" s="191"/>
      <c r="E15" s="191"/>
      <c r="F15" s="191"/>
      <c r="G15" s="191"/>
      <c r="H15" s="192"/>
      <c r="I15" s="191"/>
      <c r="J15" s="191"/>
      <c r="K15" s="191"/>
      <c r="L15" s="191"/>
      <c r="M15" s="191"/>
    </row>
    <row r="16" spans="1:16">
      <c r="A16" s="112"/>
      <c r="B16" s="112"/>
      <c r="C16" s="112"/>
      <c r="D16" s="112"/>
      <c r="E16" s="113">
        <f>+E6+E14</f>
        <v>748955581.24000001</v>
      </c>
      <c r="F16" s="112"/>
      <c r="G16" s="112"/>
      <c r="H16" s="113">
        <f>+H6+H14</f>
        <v>733976469.62</v>
      </c>
      <c r="I16" s="112"/>
      <c r="J16" s="112"/>
      <c r="K16" s="112"/>
      <c r="L16" s="112"/>
      <c r="M16" s="112"/>
      <c r="O16" s="178" t="e">
        <f>+H16+'7.1-Магазин хт харид'!#REF!+'7.2-Конкурс-Отб.наил.предл.'!M12</f>
        <v>#REF!</v>
      </c>
      <c r="P16" s="111" t="e">
        <f>+#REF!+'7.2-Конкурс-Отб.наил.предл.'!#REF!+'7.1-Магазин хт харид'!#REF!</f>
        <v>#REF!</v>
      </c>
    </row>
    <row r="24" spans="5:8">
      <c r="E24" s="219"/>
      <c r="H24" s="219"/>
    </row>
  </sheetData>
  <mergeCells count="4">
    <mergeCell ref="A1:M1"/>
    <mergeCell ref="A2:M2"/>
    <mergeCell ref="A3:M3"/>
    <mergeCell ref="A4:M4"/>
  </mergeCells>
  <pageMargins left="0.39" right="0.39" top="0.39" bottom="0.39" header="0" footer="0"/>
  <pageSetup paperSize="3" scale="75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7"/>
  <sheetViews>
    <sheetView view="pageBreakPreview" zoomScaleNormal="100" zoomScaleSheetLayoutView="100" workbookViewId="0">
      <pane xSplit="3" ySplit="4" topLeftCell="D23" activePane="bottomRight" state="frozen"/>
      <selection activeCell="Q30" activeCellId="1" sqref="Q59 Q30"/>
      <selection pane="topRight" activeCell="Q30" activeCellId="1" sqref="Q59 Q30"/>
      <selection pane="bottomLeft" activeCell="Q30" activeCellId="1" sqref="Q59 Q30"/>
      <selection pane="bottomRight" activeCell="G27" sqref="G27"/>
    </sheetView>
  </sheetViews>
  <sheetFormatPr defaultRowHeight="15"/>
  <cols>
    <col min="1" max="1" width="10.5703125" style="34" customWidth="1"/>
    <col min="2" max="2" width="12.7109375" style="34" customWidth="1"/>
    <col min="3" max="3" width="66.7109375" style="37" customWidth="1"/>
    <col min="4" max="4" width="15.140625" style="34" customWidth="1"/>
    <col min="5" max="5" width="13.28515625" style="34" customWidth="1"/>
    <col min="6" max="6" width="40" style="37" customWidth="1"/>
    <col min="7" max="7" width="12" style="35" customWidth="1"/>
    <col min="8" max="8" width="15.5703125" style="35" customWidth="1"/>
    <col min="9" max="9" width="20.140625" style="35" customWidth="1"/>
    <col min="10" max="10" width="9.140625" style="34"/>
    <col min="11" max="11" width="16.28515625" style="34" customWidth="1"/>
    <col min="12" max="12" width="19.42578125" style="34" customWidth="1"/>
    <col min="13" max="16384" width="9.140625" style="34"/>
  </cols>
  <sheetData>
    <row r="1" spans="1:11">
      <c r="I1" s="44" t="s">
        <v>62</v>
      </c>
    </row>
    <row r="2" spans="1:11" s="26" customFormat="1">
      <c r="A2" s="275" t="s">
        <v>58</v>
      </c>
      <c r="B2" s="275"/>
      <c r="C2" s="275"/>
      <c r="D2" s="275"/>
      <c r="E2" s="275"/>
      <c r="F2" s="275"/>
      <c r="G2" s="275"/>
      <c r="H2" s="275"/>
      <c r="I2" s="275"/>
      <c r="J2" s="275"/>
    </row>
    <row r="3" spans="1:11" s="26" customFormat="1">
      <c r="A3" s="275" t="s">
        <v>1020</v>
      </c>
      <c r="B3" s="275"/>
      <c r="C3" s="275"/>
      <c r="D3" s="275"/>
      <c r="E3" s="275"/>
      <c r="F3" s="275"/>
      <c r="G3" s="275"/>
      <c r="H3" s="275"/>
      <c r="I3" s="275"/>
      <c r="J3" s="275"/>
    </row>
    <row r="4" spans="1:11">
      <c r="A4" s="39" t="s">
        <v>27</v>
      </c>
      <c r="B4" s="39" t="s">
        <v>43</v>
      </c>
      <c r="C4" s="38" t="s">
        <v>44</v>
      </c>
      <c r="D4" s="39" t="s">
        <v>45</v>
      </c>
      <c r="E4" s="39" t="s">
        <v>46</v>
      </c>
      <c r="F4" s="38" t="s">
        <v>47</v>
      </c>
      <c r="G4" s="40" t="s">
        <v>48</v>
      </c>
      <c r="H4" s="40" t="s">
        <v>49</v>
      </c>
      <c r="I4" s="40" t="s">
        <v>50</v>
      </c>
    </row>
    <row r="5" spans="1:11">
      <c r="A5">
        <v>6790646</v>
      </c>
      <c r="B5" t="s">
        <v>1004</v>
      </c>
      <c r="C5" t="s">
        <v>1005</v>
      </c>
      <c r="D5" t="s">
        <v>1006</v>
      </c>
      <c r="E5">
        <v>75679</v>
      </c>
      <c r="F5" t="s">
        <v>1007</v>
      </c>
      <c r="G5" s="21">
        <v>20</v>
      </c>
      <c r="H5" s="21">
        <v>6100001</v>
      </c>
      <c r="I5" s="21">
        <v>12200002</v>
      </c>
      <c r="K5" s="34" t="s">
        <v>1167</v>
      </c>
    </row>
    <row r="6" spans="1:11">
      <c r="A6">
        <v>6758537</v>
      </c>
      <c r="B6" t="s">
        <v>1008</v>
      </c>
      <c r="C6" t="s">
        <v>1009</v>
      </c>
      <c r="D6" t="s">
        <v>1010</v>
      </c>
      <c r="E6">
        <v>72381</v>
      </c>
      <c r="F6" t="s">
        <v>1011</v>
      </c>
      <c r="G6" s="21">
        <v>100</v>
      </c>
      <c r="H6" s="21">
        <v>3000000</v>
      </c>
      <c r="I6" s="21">
        <v>300000000</v>
      </c>
      <c r="K6" s="34" t="str">
        <f t="shared" ref="K6:K20" si="0">LEFT(F6,4)</f>
        <v>Пшен</v>
      </c>
    </row>
    <row r="7" spans="1:11">
      <c r="A7">
        <v>6756035</v>
      </c>
      <c r="B7" t="s">
        <v>1008</v>
      </c>
      <c r="C7" t="s">
        <v>1009</v>
      </c>
      <c r="D7" t="s">
        <v>1010</v>
      </c>
      <c r="E7">
        <v>72381</v>
      </c>
      <c r="F7" t="s">
        <v>1011</v>
      </c>
      <c r="G7" s="21">
        <v>900</v>
      </c>
      <c r="H7" s="21">
        <v>3000000</v>
      </c>
      <c r="I7" s="21">
        <v>2700000000</v>
      </c>
      <c r="K7" s="34" t="str">
        <f t="shared" si="0"/>
        <v>Пшен</v>
      </c>
    </row>
    <row r="8" spans="1:11">
      <c r="A8">
        <v>6734309</v>
      </c>
      <c r="B8" t="s">
        <v>1012</v>
      </c>
      <c r="C8" t="s">
        <v>1009</v>
      </c>
      <c r="D8" t="s">
        <v>1010</v>
      </c>
      <c r="E8">
        <v>72381</v>
      </c>
      <c r="F8" t="s">
        <v>1011</v>
      </c>
      <c r="G8" s="21">
        <v>2000</v>
      </c>
      <c r="H8" s="21">
        <v>3000000</v>
      </c>
      <c r="I8" s="21">
        <v>6000000000</v>
      </c>
      <c r="K8" s="34" t="str">
        <f t="shared" si="0"/>
        <v>Пшен</v>
      </c>
    </row>
    <row r="9" spans="1:11">
      <c r="A9">
        <v>6728710</v>
      </c>
      <c r="B9" t="s">
        <v>1013</v>
      </c>
      <c r="C9" t="s">
        <v>1009</v>
      </c>
      <c r="D9" t="s">
        <v>1010</v>
      </c>
      <c r="E9">
        <v>72381</v>
      </c>
      <c r="F9" t="s">
        <v>1011</v>
      </c>
      <c r="G9" s="21">
        <v>1000</v>
      </c>
      <c r="H9" s="21">
        <v>3000000</v>
      </c>
      <c r="I9" s="21">
        <v>3000000000</v>
      </c>
      <c r="K9" s="34" t="str">
        <f t="shared" si="0"/>
        <v>Пшен</v>
      </c>
    </row>
    <row r="10" spans="1:11">
      <c r="A10">
        <v>6728475</v>
      </c>
      <c r="B10" t="s">
        <v>1013</v>
      </c>
      <c r="C10" t="s">
        <v>239</v>
      </c>
      <c r="D10" t="s">
        <v>240</v>
      </c>
      <c r="E10">
        <v>70790</v>
      </c>
      <c r="F10" t="s">
        <v>241</v>
      </c>
      <c r="G10" s="21">
        <v>50</v>
      </c>
      <c r="H10" s="21">
        <v>300000</v>
      </c>
      <c r="I10" s="21">
        <v>15000000</v>
      </c>
      <c r="K10" s="34" t="str">
        <f t="shared" si="0"/>
        <v>Соль</v>
      </c>
    </row>
    <row r="11" spans="1:11">
      <c r="A11">
        <v>6726269</v>
      </c>
      <c r="B11" t="s">
        <v>1014</v>
      </c>
      <c r="C11" t="s">
        <v>239</v>
      </c>
      <c r="D11" t="s">
        <v>240</v>
      </c>
      <c r="E11">
        <v>70790</v>
      </c>
      <c r="F11" t="s">
        <v>241</v>
      </c>
      <c r="G11" s="21">
        <v>550</v>
      </c>
      <c r="H11" s="21">
        <v>300000</v>
      </c>
      <c r="I11" s="21">
        <v>165000000</v>
      </c>
      <c r="K11" s="34" t="str">
        <f t="shared" si="0"/>
        <v>Соль</v>
      </c>
    </row>
    <row r="12" spans="1:11">
      <c r="A12">
        <v>6711486</v>
      </c>
      <c r="B12" t="s">
        <v>1015</v>
      </c>
      <c r="C12" t="s">
        <v>1009</v>
      </c>
      <c r="D12" t="s">
        <v>1010</v>
      </c>
      <c r="E12">
        <v>72381</v>
      </c>
      <c r="F12" t="s">
        <v>1011</v>
      </c>
      <c r="G12" s="21">
        <v>1025</v>
      </c>
      <c r="H12" s="21">
        <v>3000000</v>
      </c>
      <c r="I12" s="21">
        <v>3075000000</v>
      </c>
      <c r="K12" s="34" t="str">
        <f t="shared" si="0"/>
        <v>Пшен</v>
      </c>
    </row>
    <row r="13" spans="1:11">
      <c r="A13">
        <v>6696406</v>
      </c>
      <c r="B13" t="s">
        <v>1016</v>
      </c>
      <c r="C13" t="s">
        <v>1009</v>
      </c>
      <c r="D13" t="s">
        <v>1010</v>
      </c>
      <c r="E13">
        <v>72381</v>
      </c>
      <c r="F13" t="s">
        <v>1011</v>
      </c>
      <c r="G13" s="21">
        <v>200</v>
      </c>
      <c r="H13" s="21">
        <v>3000000</v>
      </c>
      <c r="I13" s="21">
        <v>600000000</v>
      </c>
      <c r="K13" s="34" t="str">
        <f t="shared" si="0"/>
        <v>Пшен</v>
      </c>
    </row>
    <row r="14" spans="1:11">
      <c r="A14">
        <v>6694617</v>
      </c>
      <c r="B14" t="s">
        <v>1016</v>
      </c>
      <c r="C14" t="s">
        <v>1009</v>
      </c>
      <c r="D14" t="s">
        <v>1010</v>
      </c>
      <c r="E14">
        <v>72381</v>
      </c>
      <c r="F14" t="s">
        <v>1011</v>
      </c>
      <c r="G14" s="21">
        <v>300</v>
      </c>
      <c r="H14" s="21">
        <v>3000000</v>
      </c>
      <c r="I14" s="21">
        <v>900000000</v>
      </c>
      <c r="K14" s="34" t="str">
        <f t="shared" si="0"/>
        <v>Пшен</v>
      </c>
    </row>
    <row r="15" spans="1:11">
      <c r="A15">
        <v>6694616</v>
      </c>
      <c r="B15" t="s">
        <v>1016</v>
      </c>
      <c r="C15" t="s">
        <v>1009</v>
      </c>
      <c r="D15" t="s">
        <v>1010</v>
      </c>
      <c r="E15">
        <v>72381</v>
      </c>
      <c r="F15" t="s">
        <v>1011</v>
      </c>
      <c r="G15" s="21">
        <v>500</v>
      </c>
      <c r="H15" s="21">
        <v>3000000</v>
      </c>
      <c r="I15" s="21">
        <v>1500000000</v>
      </c>
      <c r="K15" s="34" t="str">
        <f t="shared" si="0"/>
        <v>Пшен</v>
      </c>
    </row>
    <row r="16" spans="1:11">
      <c r="A16">
        <v>6675392</v>
      </c>
      <c r="B16" t="s">
        <v>1017</v>
      </c>
      <c r="C16" t="s">
        <v>497</v>
      </c>
      <c r="D16" t="s">
        <v>498</v>
      </c>
      <c r="E16">
        <v>85704</v>
      </c>
      <c r="F16" t="s">
        <v>499</v>
      </c>
      <c r="G16" s="21">
        <v>250</v>
      </c>
      <c r="H16" s="21">
        <v>3200000</v>
      </c>
      <c r="I16" s="21">
        <v>800000000</v>
      </c>
      <c r="K16" s="34" t="str">
        <f t="shared" si="0"/>
        <v>Пшен</v>
      </c>
    </row>
    <row r="17" spans="1:11">
      <c r="A17">
        <v>6669762</v>
      </c>
      <c r="B17" t="s">
        <v>1018</v>
      </c>
      <c r="C17" t="s">
        <v>497</v>
      </c>
      <c r="D17" t="s">
        <v>498</v>
      </c>
      <c r="E17">
        <v>85704</v>
      </c>
      <c r="F17" t="s">
        <v>499</v>
      </c>
      <c r="G17" s="21">
        <v>250</v>
      </c>
      <c r="H17" s="21">
        <v>3200000</v>
      </c>
      <c r="I17" s="21">
        <v>800000000</v>
      </c>
      <c r="K17" s="34" t="str">
        <f t="shared" si="0"/>
        <v>Пшен</v>
      </c>
    </row>
    <row r="18" spans="1:11">
      <c r="A18">
        <v>6663985</v>
      </c>
      <c r="B18" t="s">
        <v>1019</v>
      </c>
      <c r="C18" t="s">
        <v>1009</v>
      </c>
      <c r="D18" t="s">
        <v>1010</v>
      </c>
      <c r="E18">
        <v>72381</v>
      </c>
      <c r="F18" t="s">
        <v>1011</v>
      </c>
      <c r="G18" s="21">
        <v>1000</v>
      </c>
      <c r="H18" s="21">
        <v>3000000</v>
      </c>
      <c r="I18" s="21">
        <v>3000000000</v>
      </c>
      <c r="K18" s="34" t="str">
        <f t="shared" si="0"/>
        <v>Пшен</v>
      </c>
    </row>
    <row r="19" spans="1:11">
      <c r="A19"/>
      <c r="B19"/>
      <c r="C19"/>
      <c r="D19"/>
      <c r="E19"/>
      <c r="F19"/>
      <c r="G19" s="21"/>
      <c r="H19" s="21"/>
      <c r="I19" s="21"/>
      <c r="K19" s="34" t="str">
        <f t="shared" si="0"/>
        <v/>
      </c>
    </row>
    <row r="20" spans="1:11">
      <c r="I20" s="57">
        <f>SUM(I5:I19)</f>
        <v>22867200002</v>
      </c>
      <c r="J20" s="57">
        <f>SUM(J19:J19)</f>
        <v>0</v>
      </c>
      <c r="K20" s="34" t="str">
        <f t="shared" si="0"/>
        <v/>
      </c>
    </row>
    <row r="22" spans="1:11">
      <c r="I22" s="35" t="e">
        <f>#REF!-I20</f>
        <v>#REF!</v>
      </c>
    </row>
    <row r="27" spans="1:11">
      <c r="C27" s="23" t="s">
        <v>1156</v>
      </c>
      <c r="F27" s="266" t="s">
        <v>1157</v>
      </c>
      <c r="G27" s="35">
        <f>SUMIF($K$5:$K23,$F27,G$5:G23)</f>
        <v>7525</v>
      </c>
      <c r="H27" s="35">
        <f t="shared" ref="H27:H44" si="1">I27/G27</f>
        <v>3013289.0365448506</v>
      </c>
      <c r="I27" s="35">
        <f>SUMIF($K$5:$K23,$F27,I$5:I23)</f>
        <v>22675000000</v>
      </c>
      <c r="K27" s="35">
        <f t="shared" ref="K27:K44" si="2">COUNTIF(K$5:K$24,F27)</f>
        <v>11</v>
      </c>
    </row>
    <row r="28" spans="1:11">
      <c r="C28" s="267" t="s">
        <v>1158</v>
      </c>
      <c r="F28" s="266" t="s">
        <v>1159</v>
      </c>
      <c r="G28" s="35">
        <f>SUMIF($K$5:$K24,$F28,G$5:G24)</f>
        <v>0</v>
      </c>
      <c r="H28" s="35" t="e">
        <f t="shared" si="1"/>
        <v>#DIV/0!</v>
      </c>
      <c r="I28" s="35">
        <f>SUMIF($K$5:$K24,$F28,I$5:I24)</f>
        <v>0</v>
      </c>
      <c r="K28" s="35">
        <f t="shared" si="2"/>
        <v>0</v>
      </c>
    </row>
    <row r="29" spans="1:11">
      <c r="C29" s="23" t="s">
        <v>1160</v>
      </c>
      <c r="F29" s="266" t="s">
        <v>1161</v>
      </c>
      <c r="G29" s="35">
        <f>SUMIF($K$5:$K25,$F29,G$5:G25)</f>
        <v>0</v>
      </c>
      <c r="H29" s="35" t="e">
        <f t="shared" si="1"/>
        <v>#DIV/0!</v>
      </c>
      <c r="I29" s="35">
        <f>SUMIF($K$5:$K25,$F29,I$5:I25)</f>
        <v>0</v>
      </c>
      <c r="K29" s="35">
        <f t="shared" si="2"/>
        <v>0</v>
      </c>
    </row>
    <row r="30" spans="1:11">
      <c r="C30" s="267" t="s">
        <v>1162</v>
      </c>
      <c r="F30" s="266" t="s">
        <v>1163</v>
      </c>
      <c r="G30" s="35">
        <f>SUMIF($K$5:$K26,$F30,G$5:G26)</f>
        <v>0</v>
      </c>
      <c r="H30" s="35" t="e">
        <f t="shared" si="1"/>
        <v>#DIV/0!</v>
      </c>
      <c r="I30" s="35">
        <f>SUMIF($K$5:$K26,$F30,I$5:I26)</f>
        <v>0</v>
      </c>
      <c r="K30" s="35">
        <f t="shared" si="2"/>
        <v>0</v>
      </c>
    </row>
    <row r="31" spans="1:11">
      <c r="C31" s="268" t="s">
        <v>1164</v>
      </c>
      <c r="F31" s="266" t="s">
        <v>1165</v>
      </c>
      <c r="G31" s="35">
        <f>SUMIF($K$5:$K27,$F31,G$5:G27)</f>
        <v>0</v>
      </c>
      <c r="H31" s="35" t="e">
        <f t="shared" si="1"/>
        <v>#DIV/0!</v>
      </c>
      <c r="I31" s="35">
        <f>SUMIF($K$5:$K27,$F31,I$5:I27)</f>
        <v>0</v>
      </c>
      <c r="K31" s="35">
        <f t="shared" si="2"/>
        <v>0</v>
      </c>
    </row>
    <row r="32" spans="1:11">
      <c r="C32" s="267" t="s">
        <v>1166</v>
      </c>
      <c r="F32" s="266" t="s">
        <v>1167</v>
      </c>
      <c r="G32" s="35">
        <f>SUMIF($K$5:$K28,$F32,G$5:G28)</f>
        <v>20</v>
      </c>
      <c r="H32" s="35">
        <f t="shared" si="1"/>
        <v>610000.1</v>
      </c>
      <c r="I32" s="35">
        <f>SUMIF($K$5:$K28,$F32,I$5:I28)</f>
        <v>12200002</v>
      </c>
      <c r="K32" s="35">
        <f t="shared" si="2"/>
        <v>1</v>
      </c>
    </row>
    <row r="33" spans="3:11">
      <c r="C33" s="23" t="s">
        <v>1168</v>
      </c>
      <c r="F33" s="266" t="s">
        <v>1169</v>
      </c>
      <c r="G33" s="35">
        <f>SUMIF($K$5:$K29,$F33,G$5:G29)</f>
        <v>0</v>
      </c>
      <c r="H33" s="35" t="e">
        <f t="shared" si="1"/>
        <v>#DIV/0!</v>
      </c>
      <c r="I33" s="35">
        <f>SUMIF($K$5:$K29,$F33,I$5:I29)</f>
        <v>0</v>
      </c>
      <c r="K33" s="35">
        <f t="shared" si="2"/>
        <v>0</v>
      </c>
    </row>
    <row r="34" spans="3:11">
      <c r="C34" s="268" t="s">
        <v>1170</v>
      </c>
      <c r="F34" s="266" t="s">
        <v>1171</v>
      </c>
      <c r="G34" s="35">
        <f>SUMIF($K$5:$K30,$F34,G$5:G30)</f>
        <v>0</v>
      </c>
      <c r="H34" s="35" t="e">
        <f t="shared" si="1"/>
        <v>#DIV/0!</v>
      </c>
      <c r="I34" s="35">
        <f>SUMIF($K$5:$K30,$F34,I$5:I30)</f>
        <v>0</v>
      </c>
      <c r="K34" s="35">
        <f t="shared" si="2"/>
        <v>0</v>
      </c>
    </row>
    <row r="35" spans="3:11">
      <c r="C35" s="268" t="s">
        <v>1172</v>
      </c>
      <c r="F35" s="266" t="s">
        <v>1173</v>
      </c>
      <c r="G35" s="35">
        <f>SUMIF($K$5:$K31,$F35,G$5:G31)</f>
        <v>0</v>
      </c>
      <c r="H35" s="35" t="e">
        <f t="shared" si="1"/>
        <v>#DIV/0!</v>
      </c>
      <c r="I35" s="35">
        <f>SUMIF($K$5:$K31,$F35,I$5:I31)</f>
        <v>0</v>
      </c>
      <c r="K35" s="35">
        <f t="shared" si="2"/>
        <v>0</v>
      </c>
    </row>
    <row r="36" spans="3:11">
      <c r="C36" s="37" t="s">
        <v>1174</v>
      </c>
      <c r="F36" s="266" t="s">
        <v>1175</v>
      </c>
      <c r="G36" s="35">
        <f>SUMIF($K$5:$K32,$F36,G$5:G32)</f>
        <v>600</v>
      </c>
      <c r="H36" s="35">
        <f t="shared" si="1"/>
        <v>300000</v>
      </c>
      <c r="I36" s="35">
        <f>SUMIF($K$5:$K32,$F36,I$5:I32)</f>
        <v>180000000</v>
      </c>
      <c r="K36" s="35">
        <f t="shared" si="2"/>
        <v>2</v>
      </c>
    </row>
    <row r="37" spans="3:11">
      <c r="C37" s="37" t="s">
        <v>1176</v>
      </c>
      <c r="F37" s="266" t="s">
        <v>1177</v>
      </c>
      <c r="G37" s="35">
        <f>SUMIF($K$5:$K33,$F37,G$5:G33)</f>
        <v>0</v>
      </c>
      <c r="H37" s="35" t="e">
        <f t="shared" si="1"/>
        <v>#DIV/0!</v>
      </c>
      <c r="I37" s="35">
        <f>SUMIF($K$5:$K33,$F37,I$5:I33)</f>
        <v>0</v>
      </c>
      <c r="K37" s="35">
        <f t="shared" si="2"/>
        <v>0</v>
      </c>
    </row>
    <row r="38" spans="3:11">
      <c r="C38" s="268" t="s">
        <v>1178</v>
      </c>
      <c r="F38" s="37" t="s">
        <v>1179</v>
      </c>
      <c r="G38" s="35">
        <f>SUMIF($K$5:$K34,$F38,G$5:G34)</f>
        <v>0</v>
      </c>
      <c r="H38" s="35" t="e">
        <f t="shared" si="1"/>
        <v>#DIV/0!</v>
      </c>
      <c r="I38" s="35">
        <f>SUMIF($K$5:$K34,$F38,I$5:I34)</f>
        <v>0</v>
      </c>
      <c r="K38" s="35">
        <f t="shared" si="2"/>
        <v>0</v>
      </c>
    </row>
    <row r="39" spans="3:11">
      <c r="C39" s="268" t="s">
        <v>1180</v>
      </c>
      <c r="F39" s="266" t="s">
        <v>1181</v>
      </c>
      <c r="G39" s="35">
        <f>SUMIF($K$5:$K35,$F39,G$5:G35)</f>
        <v>0</v>
      </c>
      <c r="H39" s="35" t="e">
        <f t="shared" si="1"/>
        <v>#DIV/0!</v>
      </c>
      <c r="I39" s="35">
        <f>SUMIF($K$5:$K35,$F39,I$5:I35)</f>
        <v>0</v>
      </c>
      <c r="K39" s="35">
        <f t="shared" si="2"/>
        <v>0</v>
      </c>
    </row>
    <row r="40" spans="3:11">
      <c r="C40" s="267" t="s">
        <v>1182</v>
      </c>
      <c r="F40" s="37" t="s">
        <v>1183</v>
      </c>
      <c r="G40" s="35">
        <f>SUMIF($K$5:$K36,$F40,G$5:G36)</f>
        <v>0</v>
      </c>
      <c r="H40" s="35" t="e">
        <f t="shared" si="1"/>
        <v>#DIV/0!</v>
      </c>
      <c r="I40" s="35">
        <f>SUMIF($K$5:$K36,$F40,I$5:I36)</f>
        <v>0</v>
      </c>
      <c r="K40" s="35">
        <f t="shared" si="2"/>
        <v>0</v>
      </c>
    </row>
    <row r="41" spans="3:11">
      <c r="C41" s="268" t="s">
        <v>1184</v>
      </c>
      <c r="F41" s="37" t="s">
        <v>1185</v>
      </c>
      <c r="G41" s="35">
        <f>SUMIF($K$5:$K36,$F41,G$5:G36)</f>
        <v>0</v>
      </c>
      <c r="H41" s="35" t="e">
        <f t="shared" si="1"/>
        <v>#DIV/0!</v>
      </c>
      <c r="I41" s="35">
        <f>SUMIF($K$5:$K36,$F41,I$5:I36)</f>
        <v>0</v>
      </c>
      <c r="K41" s="35">
        <f t="shared" si="2"/>
        <v>0</v>
      </c>
    </row>
    <row r="42" spans="3:11" ht="30">
      <c r="C42" s="268" t="s">
        <v>1186</v>
      </c>
      <c r="F42" s="37" t="s">
        <v>1187</v>
      </c>
      <c r="G42" s="35">
        <f>SUMIF($K$5:$K37,$F42,G$5:G37)</f>
        <v>0</v>
      </c>
      <c r="H42" s="35" t="e">
        <f t="shared" si="1"/>
        <v>#DIV/0!</v>
      </c>
      <c r="I42" s="35">
        <f>SUMIF($K$5:$K37,$F42,I$5:I37)</f>
        <v>0</v>
      </c>
      <c r="K42" s="35">
        <f t="shared" si="2"/>
        <v>0</v>
      </c>
    </row>
    <row r="43" spans="3:11" ht="30">
      <c r="C43" s="63" t="s">
        <v>1188</v>
      </c>
      <c r="F43" s="37" t="s">
        <v>1189</v>
      </c>
      <c r="G43" s="35">
        <f>SUMIF($K$5:$K38,$F43,G$5:G38)</f>
        <v>0</v>
      </c>
      <c r="H43" s="35" t="e">
        <f t="shared" si="1"/>
        <v>#DIV/0!</v>
      </c>
      <c r="I43" s="35">
        <f>SUMIF($K$5:$K38,$F43,I$5:I38)</f>
        <v>0</v>
      </c>
      <c r="K43" s="35">
        <f t="shared" si="2"/>
        <v>0</v>
      </c>
    </row>
    <row r="44" spans="3:11">
      <c r="C44" t="s">
        <v>1190</v>
      </c>
      <c r="F44" s="37" t="s">
        <v>1191</v>
      </c>
      <c r="G44" s="35">
        <f>SUMIF($K$5:$K39,$F44,G$5:G39)</f>
        <v>0</v>
      </c>
      <c r="H44" s="35" t="e">
        <f t="shared" si="1"/>
        <v>#DIV/0!</v>
      </c>
      <c r="I44" s="35">
        <f>SUMIF($K$5:$K39,$F44,I$5:I39)</f>
        <v>0</v>
      </c>
      <c r="K44" s="35">
        <f t="shared" si="2"/>
        <v>0</v>
      </c>
    </row>
    <row r="45" spans="3:11">
      <c r="I45" s="57">
        <f>SUM(I27:I44)</f>
        <v>22867200002</v>
      </c>
      <c r="J45" s="57">
        <f t="shared" ref="J45" si="3">SUM(J27:J42)</f>
        <v>0</v>
      </c>
      <c r="K45" s="57">
        <f>SUM(K27:K44)</f>
        <v>14</v>
      </c>
    </row>
    <row r="47" spans="3:11">
      <c r="I47" s="35">
        <f>I20-I45</f>
        <v>0</v>
      </c>
    </row>
  </sheetData>
  <sortState ref="A5:I80">
    <sortCondition ref="B5:B80"/>
  </sortState>
  <mergeCells count="2">
    <mergeCell ref="A2:J2"/>
    <mergeCell ref="A3:J3"/>
  </mergeCells>
  <pageMargins left="0.24" right="0.16" top="0.36" bottom="0.32" header="0.28000000000000003" footer="0.2"/>
  <pageSetup paperSize="9" scale="48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849"/>
  <sheetViews>
    <sheetView view="pageBreakPreview" topLeftCell="A280" zoomScaleNormal="100" zoomScaleSheetLayoutView="100" workbookViewId="0">
      <selection activeCell="I309" sqref="I309"/>
    </sheetView>
  </sheetViews>
  <sheetFormatPr defaultRowHeight="15"/>
  <cols>
    <col min="1" max="1" width="12.5703125" style="34" customWidth="1"/>
    <col min="2" max="2" width="12.7109375" style="34" customWidth="1"/>
    <col min="3" max="3" width="35.28515625" style="37" customWidth="1"/>
    <col min="4" max="4" width="10.42578125" style="34" customWidth="1"/>
    <col min="5" max="5" width="9.28515625" style="34" customWidth="1"/>
    <col min="6" max="6" width="50.85546875" style="34" customWidth="1"/>
    <col min="7" max="7" width="12" style="35" customWidth="1"/>
    <col min="8" max="8" width="13.85546875" style="35" customWidth="1"/>
    <col min="9" max="9" width="19.7109375" style="35" customWidth="1"/>
    <col min="10" max="12" width="9.140625" style="34"/>
    <col min="13" max="13" width="23.85546875" style="34" customWidth="1"/>
    <col min="14" max="16" width="9.140625" style="34"/>
    <col min="17" max="17" width="12" style="34" bestFit="1" customWidth="1"/>
    <col min="18" max="16384" width="9.140625" style="34"/>
  </cols>
  <sheetData>
    <row r="1" spans="1:11">
      <c r="H1" s="44" t="s">
        <v>65</v>
      </c>
    </row>
    <row r="2" spans="1:11" s="26" customFormat="1">
      <c r="A2" s="275" t="s">
        <v>58</v>
      </c>
      <c r="B2" s="275"/>
      <c r="C2" s="275"/>
      <c r="D2" s="275"/>
      <c r="E2" s="275"/>
      <c r="F2" s="275"/>
      <c r="G2" s="275"/>
      <c r="H2" s="275"/>
      <c r="I2" s="275"/>
      <c r="J2" s="275"/>
    </row>
    <row r="3" spans="1:11" s="26" customFormat="1">
      <c r="A3" s="282" t="s">
        <v>1020</v>
      </c>
      <c r="B3" s="282"/>
      <c r="C3" s="282"/>
      <c r="D3" s="282"/>
      <c r="E3" s="282"/>
      <c r="F3" s="282"/>
      <c r="G3" s="282"/>
      <c r="H3" s="282"/>
      <c r="I3" s="282"/>
      <c r="J3" s="282"/>
    </row>
    <row r="4" spans="1:11">
      <c r="A4" s="48" t="s">
        <v>27</v>
      </c>
      <c r="B4" s="48" t="s">
        <v>43</v>
      </c>
      <c r="C4" s="49" t="s">
        <v>51</v>
      </c>
      <c r="D4" s="48" t="s">
        <v>52</v>
      </c>
      <c r="E4" s="48" t="s">
        <v>46</v>
      </c>
      <c r="F4" s="48" t="s">
        <v>47</v>
      </c>
      <c r="G4" s="50" t="s">
        <v>48</v>
      </c>
      <c r="H4" s="50" t="s">
        <v>49</v>
      </c>
      <c r="I4" s="50" t="s">
        <v>50</v>
      </c>
    </row>
    <row r="5" spans="1:11">
      <c r="A5">
        <v>6802317</v>
      </c>
      <c r="B5" t="s">
        <v>1021</v>
      </c>
      <c r="C5" t="s">
        <v>300</v>
      </c>
      <c r="D5" t="s">
        <v>301</v>
      </c>
      <c r="E5">
        <v>78261</v>
      </c>
      <c r="F5" t="s">
        <v>296</v>
      </c>
      <c r="G5" s="21">
        <v>4400</v>
      </c>
      <c r="H5" s="21">
        <v>35560000</v>
      </c>
      <c r="I5" s="21">
        <v>156464000</v>
      </c>
      <c r="K5" s="34" t="str">
        <f t="shared" ref="K5" si="0">LEFT(F5,4)</f>
        <v>Спир</v>
      </c>
    </row>
    <row r="6" spans="1:11">
      <c r="A6">
        <v>6802316</v>
      </c>
      <c r="B6" t="s">
        <v>1021</v>
      </c>
      <c r="C6" t="s">
        <v>300</v>
      </c>
      <c r="D6" t="s">
        <v>301</v>
      </c>
      <c r="E6">
        <v>78261</v>
      </c>
      <c r="F6" t="s">
        <v>296</v>
      </c>
      <c r="G6" s="21">
        <v>4400</v>
      </c>
      <c r="H6" s="21">
        <v>35560000</v>
      </c>
      <c r="I6" s="21">
        <v>156464000</v>
      </c>
      <c r="K6" s="34" t="str">
        <f t="shared" ref="K6:K198" si="1">LEFT(F6,4)</f>
        <v>Спир</v>
      </c>
    </row>
    <row r="7" spans="1:11">
      <c r="A7">
        <v>6799444</v>
      </c>
      <c r="B7" t="s">
        <v>1022</v>
      </c>
      <c r="C7" t="s">
        <v>120</v>
      </c>
      <c r="D7" t="s">
        <v>121</v>
      </c>
      <c r="E7">
        <v>78262</v>
      </c>
      <c r="F7" t="s">
        <v>302</v>
      </c>
      <c r="G7" s="21">
        <v>3100</v>
      </c>
      <c r="H7" s="21">
        <v>35890788</v>
      </c>
      <c r="I7" s="21">
        <v>111261442.8</v>
      </c>
      <c r="K7" s="34" t="str">
        <f t="shared" si="1"/>
        <v>Спир</v>
      </c>
    </row>
    <row r="8" spans="1:11">
      <c r="A8">
        <v>6799161</v>
      </c>
      <c r="B8" t="s">
        <v>1022</v>
      </c>
      <c r="C8" t="s">
        <v>230</v>
      </c>
      <c r="D8" t="s">
        <v>117</v>
      </c>
      <c r="E8">
        <v>45284</v>
      </c>
      <c r="F8" t="s">
        <v>72</v>
      </c>
      <c r="G8" s="21">
        <v>1600</v>
      </c>
      <c r="H8" s="21">
        <v>3589044</v>
      </c>
      <c r="I8" s="21">
        <v>574247040</v>
      </c>
      <c r="K8" s="34" t="str">
        <f t="shared" si="1"/>
        <v>Спир</v>
      </c>
    </row>
    <row r="9" spans="1:11">
      <c r="A9">
        <v>6797658</v>
      </c>
      <c r="B9" t="s">
        <v>1022</v>
      </c>
      <c r="C9" t="s">
        <v>288</v>
      </c>
      <c r="D9" t="s">
        <v>289</v>
      </c>
      <c r="E9">
        <v>45433</v>
      </c>
      <c r="F9" t="s">
        <v>74</v>
      </c>
      <c r="G9" s="21">
        <v>30</v>
      </c>
      <c r="H9" s="21">
        <v>4491200</v>
      </c>
      <c r="I9" s="21">
        <v>13473600</v>
      </c>
      <c r="K9" s="34" t="str">
        <f t="shared" si="1"/>
        <v>Спир</v>
      </c>
    </row>
    <row r="10" spans="1:11">
      <c r="A10">
        <v>6797635</v>
      </c>
      <c r="B10" t="s">
        <v>1022</v>
      </c>
      <c r="C10" t="s">
        <v>94</v>
      </c>
      <c r="D10" t="s">
        <v>95</v>
      </c>
      <c r="E10">
        <v>45285</v>
      </c>
      <c r="F10" t="s">
        <v>73</v>
      </c>
      <c r="G10" s="21">
        <v>600</v>
      </c>
      <c r="H10" s="21">
        <v>3556001</v>
      </c>
      <c r="I10" s="21">
        <v>213360060</v>
      </c>
      <c r="K10" s="34" t="str">
        <f t="shared" si="1"/>
        <v>Спир</v>
      </c>
    </row>
    <row r="11" spans="1:11">
      <c r="A11">
        <v>6797634</v>
      </c>
      <c r="B11" t="s">
        <v>1022</v>
      </c>
      <c r="C11" t="s">
        <v>129</v>
      </c>
      <c r="D11" t="s">
        <v>130</v>
      </c>
      <c r="E11">
        <v>45285</v>
      </c>
      <c r="F11" t="s">
        <v>73</v>
      </c>
      <c r="G11" s="21">
        <v>500</v>
      </c>
      <c r="H11" s="21">
        <v>3556001</v>
      </c>
      <c r="I11" s="21">
        <v>177800050</v>
      </c>
      <c r="K11" s="34" t="str">
        <f t="shared" si="1"/>
        <v>Спир</v>
      </c>
    </row>
    <row r="12" spans="1:11">
      <c r="A12">
        <v>6796357</v>
      </c>
      <c r="B12" t="s">
        <v>1023</v>
      </c>
      <c r="C12" t="s">
        <v>118</v>
      </c>
      <c r="D12" t="s">
        <v>119</v>
      </c>
      <c r="E12">
        <v>45433</v>
      </c>
      <c r="F12" t="s">
        <v>74</v>
      </c>
      <c r="G12" s="21">
        <v>40</v>
      </c>
      <c r="H12" s="21">
        <v>4491200</v>
      </c>
      <c r="I12" s="21">
        <v>17964800</v>
      </c>
      <c r="K12" s="34" t="str">
        <f t="shared" si="1"/>
        <v>Спир</v>
      </c>
    </row>
    <row r="13" spans="1:11">
      <c r="A13">
        <v>6794922</v>
      </c>
      <c r="B13" t="s">
        <v>1023</v>
      </c>
      <c r="C13" t="s">
        <v>226</v>
      </c>
      <c r="D13" t="s">
        <v>227</v>
      </c>
      <c r="E13">
        <v>45284</v>
      </c>
      <c r="F13" t="s">
        <v>72</v>
      </c>
      <c r="G13" s="21">
        <v>200</v>
      </c>
      <c r="H13" s="21">
        <v>3589040</v>
      </c>
      <c r="I13" s="21">
        <v>71780800</v>
      </c>
      <c r="K13" s="34" t="str">
        <f t="shared" si="1"/>
        <v>Спир</v>
      </c>
    </row>
    <row r="14" spans="1:11">
      <c r="A14">
        <v>6794921</v>
      </c>
      <c r="B14" t="s">
        <v>1023</v>
      </c>
      <c r="C14" t="s">
        <v>1024</v>
      </c>
      <c r="D14" t="s">
        <v>1025</v>
      </c>
      <c r="E14">
        <v>45284</v>
      </c>
      <c r="F14" t="s">
        <v>72</v>
      </c>
      <c r="G14" s="21">
        <v>4500</v>
      </c>
      <c r="H14" s="21">
        <v>3589300</v>
      </c>
      <c r="I14" s="21">
        <v>1615185000</v>
      </c>
      <c r="K14" s="34" t="str">
        <f t="shared" si="1"/>
        <v>Спир</v>
      </c>
    </row>
    <row r="15" spans="1:11">
      <c r="A15">
        <v>6793597</v>
      </c>
      <c r="B15" t="s">
        <v>1026</v>
      </c>
      <c r="C15" t="s">
        <v>487</v>
      </c>
      <c r="D15" t="s">
        <v>494</v>
      </c>
      <c r="E15">
        <v>45284</v>
      </c>
      <c r="F15" t="s">
        <v>72</v>
      </c>
      <c r="G15" s="21">
        <v>50</v>
      </c>
      <c r="H15" s="21">
        <v>3589040</v>
      </c>
      <c r="I15" s="21">
        <v>17945200</v>
      </c>
      <c r="K15" s="34" t="str">
        <f t="shared" si="1"/>
        <v>Спир</v>
      </c>
    </row>
    <row r="16" spans="1:11">
      <c r="A16">
        <v>6792001</v>
      </c>
      <c r="B16" t="s">
        <v>1026</v>
      </c>
      <c r="C16" t="s">
        <v>125</v>
      </c>
      <c r="D16" t="s">
        <v>126</v>
      </c>
      <c r="E16">
        <v>45433</v>
      </c>
      <c r="F16" t="s">
        <v>74</v>
      </c>
      <c r="G16" s="21">
        <v>100</v>
      </c>
      <c r="H16" s="21">
        <v>4491200</v>
      </c>
      <c r="I16" s="21">
        <v>44912000</v>
      </c>
      <c r="K16" s="34" t="str">
        <f t="shared" si="1"/>
        <v>Спир</v>
      </c>
    </row>
    <row r="17" spans="1:11">
      <c r="A17">
        <v>6790995</v>
      </c>
      <c r="B17" t="s">
        <v>1004</v>
      </c>
      <c r="C17" t="s">
        <v>99</v>
      </c>
      <c r="D17" t="s">
        <v>100</v>
      </c>
      <c r="E17">
        <v>78261</v>
      </c>
      <c r="F17" t="s">
        <v>296</v>
      </c>
      <c r="G17" s="21">
        <v>8600</v>
      </c>
      <c r="H17" s="21">
        <v>35560000</v>
      </c>
      <c r="I17" s="21">
        <v>305816000</v>
      </c>
      <c r="K17" s="34" t="str">
        <f t="shared" si="1"/>
        <v>Спир</v>
      </c>
    </row>
    <row r="18" spans="1:11">
      <c r="A18">
        <v>6789933</v>
      </c>
      <c r="B18" t="s">
        <v>1004</v>
      </c>
      <c r="C18" t="s">
        <v>220</v>
      </c>
      <c r="D18" t="s">
        <v>221</v>
      </c>
      <c r="E18">
        <v>78261</v>
      </c>
      <c r="F18" t="s">
        <v>296</v>
      </c>
      <c r="G18" s="21">
        <v>6000</v>
      </c>
      <c r="H18" s="21">
        <v>35560000</v>
      </c>
      <c r="I18" s="21">
        <v>213360000</v>
      </c>
      <c r="K18" s="34" t="str">
        <f t="shared" si="1"/>
        <v>Спир</v>
      </c>
    </row>
    <row r="19" spans="1:11">
      <c r="A19">
        <v>6787338</v>
      </c>
      <c r="B19" t="s">
        <v>1027</v>
      </c>
      <c r="C19" t="s">
        <v>220</v>
      </c>
      <c r="D19" t="s">
        <v>221</v>
      </c>
      <c r="E19">
        <v>78261</v>
      </c>
      <c r="F19" t="s">
        <v>296</v>
      </c>
      <c r="G19" s="21">
        <v>6100</v>
      </c>
      <c r="H19" s="21">
        <v>35560000</v>
      </c>
      <c r="I19" s="21">
        <v>216916000</v>
      </c>
      <c r="K19" s="34" t="str">
        <f t="shared" si="1"/>
        <v>Спир</v>
      </c>
    </row>
    <row r="20" spans="1:11">
      <c r="A20">
        <v>6786135</v>
      </c>
      <c r="B20" t="s">
        <v>1027</v>
      </c>
      <c r="C20" t="s">
        <v>56</v>
      </c>
      <c r="D20" t="s">
        <v>57</v>
      </c>
      <c r="E20">
        <v>18521</v>
      </c>
      <c r="F20" t="s">
        <v>55</v>
      </c>
      <c r="G20" s="21">
        <v>700</v>
      </c>
      <c r="H20" s="21">
        <v>5500000</v>
      </c>
      <c r="I20" s="21">
        <v>38500000</v>
      </c>
      <c r="K20" s="34" t="str">
        <f t="shared" si="1"/>
        <v>Бард</v>
      </c>
    </row>
    <row r="21" spans="1:11">
      <c r="A21">
        <v>6784945</v>
      </c>
      <c r="B21" t="s">
        <v>1028</v>
      </c>
      <c r="C21" t="s">
        <v>137</v>
      </c>
      <c r="D21" t="s">
        <v>138</v>
      </c>
      <c r="E21">
        <v>45433</v>
      </c>
      <c r="F21" t="s">
        <v>74</v>
      </c>
      <c r="G21" s="21">
        <v>40</v>
      </c>
      <c r="H21" s="21">
        <v>4492000</v>
      </c>
      <c r="I21" s="21">
        <v>17968000</v>
      </c>
      <c r="K21" s="34" t="str">
        <f t="shared" si="1"/>
        <v>Спир</v>
      </c>
    </row>
    <row r="22" spans="1:11">
      <c r="A22">
        <v>6784924</v>
      </c>
      <c r="B22" t="s">
        <v>1028</v>
      </c>
      <c r="C22" t="s">
        <v>282</v>
      </c>
      <c r="D22" t="s">
        <v>283</v>
      </c>
      <c r="E22">
        <v>45285</v>
      </c>
      <c r="F22" t="s">
        <v>73</v>
      </c>
      <c r="G22" s="21">
        <v>100</v>
      </c>
      <c r="H22" s="21">
        <v>3556010</v>
      </c>
      <c r="I22" s="21">
        <v>35560100</v>
      </c>
      <c r="K22" s="34" t="str">
        <f t="shared" si="1"/>
        <v>Спир</v>
      </c>
    </row>
    <row r="23" spans="1:11">
      <c r="A23">
        <v>6783157</v>
      </c>
      <c r="B23" t="s">
        <v>1028</v>
      </c>
      <c r="C23" t="s">
        <v>56</v>
      </c>
      <c r="D23" t="s">
        <v>57</v>
      </c>
      <c r="E23">
        <v>18521</v>
      </c>
      <c r="F23" t="s">
        <v>55</v>
      </c>
      <c r="G23" s="21">
        <v>700</v>
      </c>
      <c r="H23" s="21">
        <v>5500000</v>
      </c>
      <c r="I23" s="21">
        <v>38500000</v>
      </c>
      <c r="K23" s="34" t="str">
        <f t="shared" si="1"/>
        <v>Бард</v>
      </c>
    </row>
    <row r="24" spans="1:11">
      <c r="A24">
        <v>6783082</v>
      </c>
      <c r="B24" t="s">
        <v>1028</v>
      </c>
      <c r="C24" t="s">
        <v>81</v>
      </c>
      <c r="D24" t="s">
        <v>82</v>
      </c>
      <c r="E24">
        <v>45284</v>
      </c>
      <c r="F24" t="s">
        <v>72</v>
      </c>
      <c r="G24" s="21">
        <v>60</v>
      </c>
      <c r="H24" s="21">
        <v>3589041</v>
      </c>
      <c r="I24" s="21">
        <v>21534246</v>
      </c>
      <c r="K24" s="34" t="str">
        <f t="shared" si="1"/>
        <v>Спир</v>
      </c>
    </row>
    <row r="25" spans="1:11">
      <c r="A25">
        <v>6781953</v>
      </c>
      <c r="B25" t="s">
        <v>1029</v>
      </c>
      <c r="C25" t="s">
        <v>139</v>
      </c>
      <c r="D25" t="s">
        <v>140</v>
      </c>
      <c r="E25">
        <v>45433</v>
      </c>
      <c r="F25" t="s">
        <v>74</v>
      </c>
      <c r="G25" s="21">
        <v>100</v>
      </c>
      <c r="H25" s="21">
        <v>4491201</v>
      </c>
      <c r="I25" s="21">
        <v>44912010</v>
      </c>
      <c r="K25" s="34" t="str">
        <f t="shared" si="1"/>
        <v>Спир</v>
      </c>
    </row>
    <row r="26" spans="1:11">
      <c r="A26">
        <v>6781936</v>
      </c>
      <c r="B26" t="s">
        <v>1029</v>
      </c>
      <c r="C26" t="s">
        <v>147</v>
      </c>
      <c r="D26" t="s">
        <v>148</v>
      </c>
      <c r="E26">
        <v>45285</v>
      </c>
      <c r="F26" t="s">
        <v>73</v>
      </c>
      <c r="G26" s="21">
        <v>100</v>
      </c>
      <c r="H26" s="21">
        <v>3556001</v>
      </c>
      <c r="I26" s="21">
        <v>35560010</v>
      </c>
      <c r="K26" s="34" t="str">
        <f t="shared" si="1"/>
        <v>Спир</v>
      </c>
    </row>
    <row r="27" spans="1:11">
      <c r="A27">
        <v>6780223</v>
      </c>
      <c r="B27" t="s">
        <v>1029</v>
      </c>
      <c r="C27" t="s">
        <v>56</v>
      </c>
      <c r="D27" t="s">
        <v>57</v>
      </c>
      <c r="E27">
        <v>18521</v>
      </c>
      <c r="F27" t="s">
        <v>55</v>
      </c>
      <c r="G27" s="21">
        <v>500</v>
      </c>
      <c r="H27" s="21">
        <v>5500000</v>
      </c>
      <c r="I27" s="21">
        <v>27500000</v>
      </c>
      <c r="K27" s="34" t="str">
        <f t="shared" si="1"/>
        <v>Бард</v>
      </c>
    </row>
    <row r="28" spans="1:11">
      <c r="A28">
        <v>6780222</v>
      </c>
      <c r="B28" t="s">
        <v>1029</v>
      </c>
      <c r="C28" t="s">
        <v>1030</v>
      </c>
      <c r="D28" t="s">
        <v>1031</v>
      </c>
      <c r="E28">
        <v>18521</v>
      </c>
      <c r="F28" t="s">
        <v>55</v>
      </c>
      <c r="G28" s="21">
        <v>100</v>
      </c>
      <c r="H28" s="21">
        <v>5501000</v>
      </c>
      <c r="I28" s="21">
        <v>5501000</v>
      </c>
      <c r="K28" s="34" t="str">
        <f t="shared" si="1"/>
        <v>Бард</v>
      </c>
    </row>
    <row r="29" spans="1:11">
      <c r="A29">
        <v>6780221</v>
      </c>
      <c r="B29" t="s">
        <v>1029</v>
      </c>
      <c r="C29" t="s">
        <v>1030</v>
      </c>
      <c r="D29" t="s">
        <v>1031</v>
      </c>
      <c r="E29">
        <v>18521</v>
      </c>
      <c r="F29" t="s">
        <v>55</v>
      </c>
      <c r="G29" s="21">
        <v>100</v>
      </c>
      <c r="H29" s="21">
        <v>5501000</v>
      </c>
      <c r="I29" s="21">
        <v>5501000</v>
      </c>
      <c r="K29" s="34" t="str">
        <f t="shared" si="1"/>
        <v>Бард</v>
      </c>
    </row>
    <row r="30" spans="1:11">
      <c r="A30">
        <v>6780140</v>
      </c>
      <c r="B30" t="s">
        <v>1029</v>
      </c>
      <c r="C30" t="s">
        <v>88</v>
      </c>
      <c r="D30" t="s">
        <v>89</v>
      </c>
      <c r="E30">
        <v>45285</v>
      </c>
      <c r="F30" t="s">
        <v>73</v>
      </c>
      <c r="G30" s="21">
        <v>50</v>
      </c>
      <c r="H30" s="21">
        <v>3556000</v>
      </c>
      <c r="I30" s="21">
        <v>17780000</v>
      </c>
      <c r="K30" s="34" t="str">
        <f t="shared" si="1"/>
        <v>Спир</v>
      </c>
    </row>
    <row r="31" spans="1:11">
      <c r="A31">
        <v>6780139</v>
      </c>
      <c r="B31" t="s">
        <v>1029</v>
      </c>
      <c r="C31" t="s">
        <v>226</v>
      </c>
      <c r="D31" t="s">
        <v>227</v>
      </c>
      <c r="E31">
        <v>45285</v>
      </c>
      <c r="F31" t="s">
        <v>73</v>
      </c>
      <c r="G31" s="21">
        <v>200</v>
      </c>
      <c r="H31" s="21">
        <v>3556000</v>
      </c>
      <c r="I31" s="21">
        <v>71120000</v>
      </c>
      <c r="K31" s="34" t="str">
        <f t="shared" si="1"/>
        <v>Спир</v>
      </c>
    </row>
    <row r="32" spans="1:11">
      <c r="A32">
        <v>6777509</v>
      </c>
      <c r="B32" t="s">
        <v>1032</v>
      </c>
      <c r="C32" t="s">
        <v>56</v>
      </c>
      <c r="D32" t="s">
        <v>57</v>
      </c>
      <c r="E32">
        <v>18521</v>
      </c>
      <c r="F32" t="s">
        <v>55</v>
      </c>
      <c r="G32" s="21">
        <v>400</v>
      </c>
      <c r="H32" s="21">
        <v>5500000</v>
      </c>
      <c r="I32" s="21">
        <v>22000000</v>
      </c>
      <c r="K32" s="34" t="str">
        <f t="shared" si="1"/>
        <v>Бард</v>
      </c>
    </row>
    <row r="33" spans="1:11">
      <c r="A33">
        <v>6777508</v>
      </c>
      <c r="B33" t="s">
        <v>1032</v>
      </c>
      <c r="C33" t="s">
        <v>53</v>
      </c>
      <c r="D33" t="s">
        <v>54</v>
      </c>
      <c r="E33">
        <v>18521</v>
      </c>
      <c r="F33" t="s">
        <v>55</v>
      </c>
      <c r="G33" s="21">
        <v>300</v>
      </c>
      <c r="H33" s="21">
        <v>5500005</v>
      </c>
      <c r="I33" s="21">
        <v>16500015</v>
      </c>
      <c r="K33" s="34" t="str">
        <f t="shared" si="1"/>
        <v>Бард</v>
      </c>
    </row>
    <row r="34" spans="1:11">
      <c r="A34">
        <v>6777502</v>
      </c>
      <c r="B34" t="s">
        <v>1032</v>
      </c>
      <c r="C34" t="s">
        <v>320</v>
      </c>
      <c r="D34" t="s">
        <v>321</v>
      </c>
      <c r="E34">
        <v>45433</v>
      </c>
      <c r="F34" t="s">
        <v>74</v>
      </c>
      <c r="G34" s="21">
        <v>20</v>
      </c>
      <c r="H34" s="21">
        <v>4492000</v>
      </c>
      <c r="I34" s="21">
        <v>8984000</v>
      </c>
      <c r="K34" s="34" t="str">
        <f t="shared" si="1"/>
        <v>Спир</v>
      </c>
    </row>
    <row r="35" spans="1:11">
      <c r="A35">
        <v>6776540</v>
      </c>
      <c r="B35" t="s">
        <v>1033</v>
      </c>
      <c r="C35" t="s">
        <v>56</v>
      </c>
      <c r="D35" t="s">
        <v>57</v>
      </c>
      <c r="E35">
        <v>18521</v>
      </c>
      <c r="F35" t="s">
        <v>55</v>
      </c>
      <c r="G35" s="21">
        <v>700</v>
      </c>
      <c r="H35" s="21">
        <v>5500000</v>
      </c>
      <c r="I35" s="21">
        <v>38500000</v>
      </c>
      <c r="K35" s="34" t="str">
        <f t="shared" si="1"/>
        <v>Бард</v>
      </c>
    </row>
    <row r="36" spans="1:11">
      <c r="A36">
        <v>6772153</v>
      </c>
      <c r="B36" t="s">
        <v>1034</v>
      </c>
      <c r="C36" t="s">
        <v>56</v>
      </c>
      <c r="D36" t="s">
        <v>57</v>
      </c>
      <c r="E36">
        <v>18521</v>
      </c>
      <c r="F36" t="s">
        <v>55</v>
      </c>
      <c r="G36" s="21">
        <v>500</v>
      </c>
      <c r="H36" s="21">
        <v>5500000</v>
      </c>
      <c r="I36" s="21">
        <v>27500000</v>
      </c>
      <c r="K36" s="34" t="str">
        <f t="shared" si="1"/>
        <v>Бард</v>
      </c>
    </row>
    <row r="37" spans="1:11">
      <c r="A37">
        <v>6772152</v>
      </c>
      <c r="B37" t="s">
        <v>1034</v>
      </c>
      <c r="C37" t="s">
        <v>1035</v>
      </c>
      <c r="D37" t="s">
        <v>1036</v>
      </c>
      <c r="E37">
        <v>18521</v>
      </c>
      <c r="F37" t="s">
        <v>55</v>
      </c>
      <c r="G37" s="21">
        <v>100</v>
      </c>
      <c r="H37" s="21">
        <v>5500005</v>
      </c>
      <c r="I37" s="21">
        <v>5500005</v>
      </c>
      <c r="K37" s="34" t="str">
        <f t="shared" si="1"/>
        <v>Бард</v>
      </c>
    </row>
    <row r="38" spans="1:11">
      <c r="A38">
        <v>6772151</v>
      </c>
      <c r="B38" t="s">
        <v>1034</v>
      </c>
      <c r="C38" t="s">
        <v>297</v>
      </c>
      <c r="D38" t="s">
        <v>298</v>
      </c>
      <c r="E38">
        <v>18521</v>
      </c>
      <c r="F38" t="s">
        <v>55</v>
      </c>
      <c r="G38" s="21">
        <v>100</v>
      </c>
      <c r="H38" s="21">
        <v>5505000</v>
      </c>
      <c r="I38" s="21">
        <v>5505000</v>
      </c>
      <c r="K38" s="34" t="str">
        <f t="shared" si="1"/>
        <v>Бард</v>
      </c>
    </row>
    <row r="39" spans="1:11">
      <c r="A39">
        <v>6772111</v>
      </c>
      <c r="B39" t="s">
        <v>1034</v>
      </c>
      <c r="C39" t="s">
        <v>546</v>
      </c>
      <c r="D39" t="s">
        <v>299</v>
      </c>
      <c r="E39">
        <v>45285</v>
      </c>
      <c r="F39" t="s">
        <v>73</v>
      </c>
      <c r="G39" s="21">
        <v>50</v>
      </c>
      <c r="H39" s="21">
        <v>3556000</v>
      </c>
      <c r="I39" s="21">
        <v>17780000</v>
      </c>
      <c r="K39" s="34" t="str">
        <f t="shared" si="1"/>
        <v>Спир</v>
      </c>
    </row>
    <row r="40" spans="1:11">
      <c r="A40">
        <v>6769350</v>
      </c>
      <c r="B40" t="s">
        <v>1037</v>
      </c>
      <c r="C40" t="s">
        <v>56</v>
      </c>
      <c r="D40" t="s">
        <v>57</v>
      </c>
      <c r="E40">
        <v>18521</v>
      </c>
      <c r="F40" t="s">
        <v>55</v>
      </c>
      <c r="G40" s="21">
        <v>700</v>
      </c>
      <c r="H40" s="21">
        <v>5500000</v>
      </c>
      <c r="I40" s="21">
        <v>38500000</v>
      </c>
      <c r="K40" s="34" t="str">
        <f t="shared" si="1"/>
        <v>Бард</v>
      </c>
    </row>
    <row r="41" spans="1:11">
      <c r="A41">
        <v>6768154</v>
      </c>
      <c r="B41" t="s">
        <v>1038</v>
      </c>
      <c r="C41" t="s">
        <v>237</v>
      </c>
      <c r="D41" t="s">
        <v>238</v>
      </c>
      <c r="E41">
        <v>45433</v>
      </c>
      <c r="F41" t="s">
        <v>74</v>
      </c>
      <c r="G41" s="21">
        <v>300</v>
      </c>
      <c r="H41" s="21">
        <v>4491200</v>
      </c>
      <c r="I41" s="21">
        <v>134736000</v>
      </c>
      <c r="K41" s="34" t="str">
        <f t="shared" si="1"/>
        <v>Спир</v>
      </c>
    </row>
    <row r="42" spans="1:11">
      <c r="A42">
        <v>6766142</v>
      </c>
      <c r="B42" t="s">
        <v>1038</v>
      </c>
      <c r="C42" t="s">
        <v>56</v>
      </c>
      <c r="D42" t="s">
        <v>57</v>
      </c>
      <c r="E42">
        <v>18521</v>
      </c>
      <c r="F42" t="s">
        <v>55</v>
      </c>
      <c r="G42" s="21">
        <v>700</v>
      </c>
      <c r="H42" s="21">
        <v>5500000</v>
      </c>
      <c r="I42" s="21">
        <v>38500000</v>
      </c>
      <c r="K42" s="34" t="str">
        <f t="shared" si="1"/>
        <v>Бард</v>
      </c>
    </row>
    <row r="43" spans="1:11">
      <c r="A43">
        <v>6765240</v>
      </c>
      <c r="B43" t="s">
        <v>1039</v>
      </c>
      <c r="C43" t="s">
        <v>99</v>
      </c>
      <c r="D43" t="s">
        <v>100</v>
      </c>
      <c r="E43">
        <v>78261</v>
      </c>
      <c r="F43" t="s">
        <v>296</v>
      </c>
      <c r="G43" s="21">
        <v>17300</v>
      </c>
      <c r="H43" s="21">
        <v>35560000</v>
      </c>
      <c r="I43" s="21">
        <v>615188000</v>
      </c>
      <c r="K43" s="34" t="str">
        <f t="shared" si="1"/>
        <v>Спир</v>
      </c>
    </row>
    <row r="44" spans="1:11">
      <c r="A44">
        <v>6764991</v>
      </c>
      <c r="B44" t="s">
        <v>1039</v>
      </c>
      <c r="C44" t="s">
        <v>192</v>
      </c>
      <c r="D44" t="s">
        <v>193</v>
      </c>
      <c r="E44">
        <v>45284</v>
      </c>
      <c r="F44" t="s">
        <v>72</v>
      </c>
      <c r="G44" s="21">
        <v>1000</v>
      </c>
      <c r="H44" s="21">
        <v>3589044</v>
      </c>
      <c r="I44" s="21">
        <v>358904400</v>
      </c>
      <c r="K44" s="34" t="str">
        <f t="shared" si="1"/>
        <v>Спир</v>
      </c>
    </row>
    <row r="45" spans="1:11">
      <c r="A45">
        <v>6764500</v>
      </c>
      <c r="B45" t="s">
        <v>1039</v>
      </c>
      <c r="C45" t="s">
        <v>245</v>
      </c>
      <c r="D45" t="s">
        <v>246</v>
      </c>
      <c r="E45">
        <v>78261</v>
      </c>
      <c r="F45" t="s">
        <v>296</v>
      </c>
      <c r="G45" s="21">
        <v>1200</v>
      </c>
      <c r="H45" s="21">
        <v>35560000</v>
      </c>
      <c r="I45" s="21">
        <v>42672000</v>
      </c>
      <c r="K45" s="34" t="str">
        <f t="shared" si="1"/>
        <v>Спир</v>
      </c>
    </row>
    <row r="46" spans="1:11">
      <c r="A46">
        <v>6762974</v>
      </c>
      <c r="B46" t="s">
        <v>1039</v>
      </c>
      <c r="C46" t="s">
        <v>56</v>
      </c>
      <c r="D46" t="s">
        <v>57</v>
      </c>
      <c r="E46">
        <v>18521</v>
      </c>
      <c r="F46" t="s">
        <v>55</v>
      </c>
      <c r="G46" s="21">
        <v>500</v>
      </c>
      <c r="H46" s="21">
        <v>5500000</v>
      </c>
      <c r="I46" s="21">
        <v>27500000</v>
      </c>
      <c r="K46" s="34" t="str">
        <f t="shared" si="1"/>
        <v>Бард</v>
      </c>
    </row>
    <row r="47" spans="1:11">
      <c r="A47">
        <v>6762973</v>
      </c>
      <c r="B47" t="s">
        <v>1039</v>
      </c>
      <c r="C47" t="s">
        <v>1030</v>
      </c>
      <c r="D47" t="s">
        <v>1031</v>
      </c>
      <c r="E47">
        <v>18521</v>
      </c>
      <c r="F47" t="s">
        <v>55</v>
      </c>
      <c r="G47" s="21">
        <v>100</v>
      </c>
      <c r="H47" s="21">
        <v>5501000</v>
      </c>
      <c r="I47" s="21">
        <v>5501000</v>
      </c>
      <c r="K47" s="34" t="str">
        <f t="shared" si="1"/>
        <v>Бард</v>
      </c>
    </row>
    <row r="48" spans="1:11">
      <c r="A48">
        <v>6762972</v>
      </c>
      <c r="B48" t="s">
        <v>1039</v>
      </c>
      <c r="C48" t="s">
        <v>1030</v>
      </c>
      <c r="D48" t="s">
        <v>1031</v>
      </c>
      <c r="E48">
        <v>18521</v>
      </c>
      <c r="F48" t="s">
        <v>55</v>
      </c>
      <c r="G48" s="21">
        <v>100</v>
      </c>
      <c r="H48" s="21">
        <v>5501000</v>
      </c>
      <c r="I48" s="21">
        <v>5501000</v>
      </c>
      <c r="K48" s="34" t="str">
        <f t="shared" si="1"/>
        <v>Бард</v>
      </c>
    </row>
    <row r="49" spans="1:11">
      <c r="A49">
        <v>6762953</v>
      </c>
      <c r="B49" t="s">
        <v>1039</v>
      </c>
      <c r="C49" t="s">
        <v>1040</v>
      </c>
      <c r="D49" t="s">
        <v>1041</v>
      </c>
      <c r="E49">
        <v>45433</v>
      </c>
      <c r="F49" t="s">
        <v>74</v>
      </c>
      <c r="G49" s="21">
        <v>30</v>
      </c>
      <c r="H49" s="21">
        <v>4491200</v>
      </c>
      <c r="I49" s="21">
        <v>13473600</v>
      </c>
      <c r="K49" s="34" t="str">
        <f t="shared" si="1"/>
        <v>Спир</v>
      </c>
    </row>
    <row r="50" spans="1:11">
      <c r="A50">
        <v>6761946</v>
      </c>
      <c r="B50" t="s">
        <v>1042</v>
      </c>
      <c r="C50" t="s">
        <v>123</v>
      </c>
      <c r="D50" t="s">
        <v>124</v>
      </c>
      <c r="E50">
        <v>45285</v>
      </c>
      <c r="F50" t="s">
        <v>73</v>
      </c>
      <c r="G50" s="21">
        <v>300</v>
      </c>
      <c r="H50" s="21">
        <v>3556001</v>
      </c>
      <c r="I50" s="21">
        <v>106680030</v>
      </c>
      <c r="K50" s="34" t="str">
        <f t="shared" si="1"/>
        <v>Спир</v>
      </c>
    </row>
    <row r="51" spans="1:11">
      <c r="A51">
        <v>6759492</v>
      </c>
      <c r="B51" t="s">
        <v>1042</v>
      </c>
      <c r="C51" t="s">
        <v>56</v>
      </c>
      <c r="D51" t="s">
        <v>57</v>
      </c>
      <c r="E51">
        <v>18521</v>
      </c>
      <c r="F51" t="s">
        <v>55</v>
      </c>
      <c r="G51" s="21">
        <v>400</v>
      </c>
      <c r="H51" s="21">
        <v>5500000</v>
      </c>
      <c r="I51" s="21">
        <v>22000000</v>
      </c>
      <c r="K51" s="34" t="str">
        <f t="shared" si="1"/>
        <v>Бард</v>
      </c>
    </row>
    <row r="52" spans="1:11">
      <c r="A52">
        <v>6759491</v>
      </c>
      <c r="B52" t="s">
        <v>1042</v>
      </c>
      <c r="C52" t="s">
        <v>53</v>
      </c>
      <c r="D52" t="s">
        <v>54</v>
      </c>
      <c r="E52">
        <v>18521</v>
      </c>
      <c r="F52" t="s">
        <v>55</v>
      </c>
      <c r="G52" s="21">
        <v>300</v>
      </c>
      <c r="H52" s="21">
        <v>5500205</v>
      </c>
      <c r="I52" s="21">
        <v>16500615</v>
      </c>
      <c r="K52" s="34" t="str">
        <f t="shared" si="1"/>
        <v>Бард</v>
      </c>
    </row>
    <row r="53" spans="1:11">
      <c r="A53">
        <v>6759479</v>
      </c>
      <c r="B53" t="s">
        <v>1042</v>
      </c>
      <c r="C53" t="s">
        <v>1005</v>
      </c>
      <c r="D53" t="s">
        <v>1006</v>
      </c>
      <c r="E53">
        <v>45433</v>
      </c>
      <c r="F53" t="s">
        <v>74</v>
      </c>
      <c r="G53" s="21">
        <v>20</v>
      </c>
      <c r="H53" s="21">
        <v>4491200</v>
      </c>
      <c r="I53" s="21">
        <v>8982400</v>
      </c>
      <c r="K53" s="34" t="str">
        <f t="shared" si="1"/>
        <v>Спир</v>
      </c>
    </row>
    <row r="54" spans="1:11">
      <c r="A54">
        <v>6759459</v>
      </c>
      <c r="B54" t="s">
        <v>1042</v>
      </c>
      <c r="C54" t="s">
        <v>226</v>
      </c>
      <c r="D54" t="s">
        <v>227</v>
      </c>
      <c r="E54">
        <v>45285</v>
      </c>
      <c r="F54" t="s">
        <v>73</v>
      </c>
      <c r="G54" s="21">
        <v>200</v>
      </c>
      <c r="H54" s="21">
        <v>3556000</v>
      </c>
      <c r="I54" s="21">
        <v>71120000</v>
      </c>
      <c r="K54" s="34" t="str">
        <f t="shared" si="1"/>
        <v>Спир</v>
      </c>
    </row>
    <row r="55" spans="1:11">
      <c r="A55">
        <v>6759458</v>
      </c>
      <c r="B55" t="s">
        <v>1042</v>
      </c>
      <c r="C55" t="s">
        <v>103</v>
      </c>
      <c r="D55" t="s">
        <v>104</v>
      </c>
      <c r="E55">
        <v>45285</v>
      </c>
      <c r="F55" t="s">
        <v>73</v>
      </c>
      <c r="G55" s="21">
        <v>250</v>
      </c>
      <c r="H55" s="21">
        <v>3561510</v>
      </c>
      <c r="I55" s="21">
        <v>89037750</v>
      </c>
      <c r="K55" s="34" t="str">
        <f t="shared" si="1"/>
        <v>Спир</v>
      </c>
    </row>
    <row r="56" spans="1:11">
      <c r="A56">
        <v>6756174</v>
      </c>
      <c r="B56" t="s">
        <v>1008</v>
      </c>
      <c r="C56" t="s">
        <v>56</v>
      </c>
      <c r="D56" t="s">
        <v>57</v>
      </c>
      <c r="E56">
        <v>18521</v>
      </c>
      <c r="F56" t="s">
        <v>55</v>
      </c>
      <c r="G56" s="21">
        <v>700</v>
      </c>
      <c r="H56" s="21">
        <v>5500000</v>
      </c>
      <c r="I56" s="21">
        <v>38500000</v>
      </c>
      <c r="K56" s="34" t="str">
        <f t="shared" si="1"/>
        <v>Бард</v>
      </c>
    </row>
    <row r="57" spans="1:11">
      <c r="A57">
        <v>6756130</v>
      </c>
      <c r="B57" t="s">
        <v>1008</v>
      </c>
      <c r="C57" t="s">
        <v>77</v>
      </c>
      <c r="D57" t="s">
        <v>78</v>
      </c>
      <c r="E57">
        <v>45285</v>
      </c>
      <c r="F57" t="s">
        <v>73</v>
      </c>
      <c r="G57" s="21">
        <v>400</v>
      </c>
      <c r="H57" s="21">
        <v>3556001</v>
      </c>
      <c r="I57" s="21">
        <v>142240040</v>
      </c>
      <c r="K57" s="34" t="str">
        <f t="shared" si="1"/>
        <v>Спир</v>
      </c>
    </row>
    <row r="58" spans="1:11">
      <c r="A58">
        <v>6756129</v>
      </c>
      <c r="B58" t="s">
        <v>1008</v>
      </c>
      <c r="C58" t="s">
        <v>1043</v>
      </c>
      <c r="D58" t="s">
        <v>1044</v>
      </c>
      <c r="E58">
        <v>45285</v>
      </c>
      <c r="F58" t="s">
        <v>73</v>
      </c>
      <c r="G58" s="21">
        <v>100</v>
      </c>
      <c r="H58" s="21">
        <v>3560999</v>
      </c>
      <c r="I58" s="21">
        <v>35609990</v>
      </c>
      <c r="K58" s="34" t="str">
        <f t="shared" si="1"/>
        <v>Спир</v>
      </c>
    </row>
    <row r="59" spans="1:11">
      <c r="A59">
        <v>6756128</v>
      </c>
      <c r="B59" t="s">
        <v>1008</v>
      </c>
      <c r="C59" t="s">
        <v>151</v>
      </c>
      <c r="D59" t="s">
        <v>152</v>
      </c>
      <c r="E59">
        <v>45285</v>
      </c>
      <c r="F59" t="s">
        <v>73</v>
      </c>
      <c r="G59" s="21">
        <v>300</v>
      </c>
      <c r="H59" s="21">
        <v>3561000</v>
      </c>
      <c r="I59" s="21">
        <v>106830000</v>
      </c>
      <c r="K59" s="34" t="str">
        <f t="shared" si="1"/>
        <v>Спир</v>
      </c>
    </row>
    <row r="60" spans="1:11">
      <c r="A60">
        <v>6755502</v>
      </c>
      <c r="B60" t="s">
        <v>1045</v>
      </c>
      <c r="C60" t="s">
        <v>220</v>
      </c>
      <c r="D60" t="s">
        <v>221</v>
      </c>
      <c r="E60">
        <v>78261</v>
      </c>
      <c r="F60" t="s">
        <v>296</v>
      </c>
      <c r="G60" s="21">
        <v>6100</v>
      </c>
      <c r="H60" s="21">
        <v>35560000</v>
      </c>
      <c r="I60" s="21">
        <v>216916000</v>
      </c>
      <c r="K60" s="34" t="str">
        <f t="shared" si="1"/>
        <v>Спир</v>
      </c>
    </row>
    <row r="61" spans="1:11">
      <c r="A61">
        <v>6755244</v>
      </c>
      <c r="B61" t="s">
        <v>1045</v>
      </c>
      <c r="C61" t="s">
        <v>282</v>
      </c>
      <c r="D61" t="s">
        <v>283</v>
      </c>
      <c r="E61">
        <v>45285</v>
      </c>
      <c r="F61" t="s">
        <v>73</v>
      </c>
      <c r="G61" s="21">
        <v>100</v>
      </c>
      <c r="H61" s="21">
        <v>3556655</v>
      </c>
      <c r="I61" s="21">
        <v>35566550</v>
      </c>
      <c r="K61" s="34" t="str">
        <f t="shared" si="1"/>
        <v>Спир</v>
      </c>
    </row>
    <row r="62" spans="1:11">
      <c r="A62">
        <v>6754703</v>
      </c>
      <c r="B62" t="s">
        <v>1045</v>
      </c>
      <c r="C62" t="s">
        <v>92</v>
      </c>
      <c r="D62" t="s">
        <v>93</v>
      </c>
      <c r="E62">
        <v>78261</v>
      </c>
      <c r="F62" t="s">
        <v>296</v>
      </c>
      <c r="G62" s="21">
        <v>1600</v>
      </c>
      <c r="H62" s="21">
        <v>35560000</v>
      </c>
      <c r="I62" s="21">
        <v>56896000</v>
      </c>
      <c r="K62" s="34" t="str">
        <f t="shared" si="1"/>
        <v>Спир</v>
      </c>
    </row>
    <row r="63" spans="1:11">
      <c r="A63">
        <v>6752568</v>
      </c>
      <c r="B63" t="s">
        <v>1045</v>
      </c>
      <c r="C63" t="s">
        <v>56</v>
      </c>
      <c r="D63" t="s">
        <v>57</v>
      </c>
      <c r="E63">
        <v>18521</v>
      </c>
      <c r="F63" t="s">
        <v>55</v>
      </c>
      <c r="G63" s="21">
        <v>600</v>
      </c>
      <c r="H63" s="21">
        <v>5500000</v>
      </c>
      <c r="I63" s="21">
        <v>33000000</v>
      </c>
      <c r="K63" s="34" t="str">
        <f t="shared" si="1"/>
        <v>Бард</v>
      </c>
    </row>
    <row r="64" spans="1:11">
      <c r="A64">
        <v>6752567</v>
      </c>
      <c r="B64" t="s">
        <v>1045</v>
      </c>
      <c r="C64" t="s">
        <v>146</v>
      </c>
      <c r="D64" t="s">
        <v>66</v>
      </c>
      <c r="E64">
        <v>18521</v>
      </c>
      <c r="F64" t="s">
        <v>55</v>
      </c>
      <c r="G64" s="21">
        <v>100</v>
      </c>
      <c r="H64" s="21">
        <v>5500005</v>
      </c>
      <c r="I64" s="21">
        <v>5500005</v>
      </c>
      <c r="K64" s="34" t="str">
        <f t="shared" si="1"/>
        <v>Бард</v>
      </c>
    </row>
    <row r="65" spans="1:11">
      <c r="A65">
        <v>6752519</v>
      </c>
      <c r="B65" t="s">
        <v>1045</v>
      </c>
      <c r="C65" t="s">
        <v>94</v>
      </c>
      <c r="D65" t="s">
        <v>95</v>
      </c>
      <c r="E65">
        <v>45285</v>
      </c>
      <c r="F65" t="s">
        <v>73</v>
      </c>
      <c r="G65" s="21">
        <v>600</v>
      </c>
      <c r="H65" s="21">
        <v>3556001</v>
      </c>
      <c r="I65" s="21">
        <v>213360060</v>
      </c>
      <c r="K65" s="34" t="str">
        <f t="shared" si="1"/>
        <v>Спир</v>
      </c>
    </row>
    <row r="66" spans="1:11">
      <c r="A66">
        <v>6752518</v>
      </c>
      <c r="B66" t="s">
        <v>1045</v>
      </c>
      <c r="C66" t="s">
        <v>105</v>
      </c>
      <c r="D66" t="s">
        <v>106</v>
      </c>
      <c r="E66">
        <v>45285</v>
      </c>
      <c r="F66" t="s">
        <v>73</v>
      </c>
      <c r="G66" s="21">
        <v>50</v>
      </c>
      <c r="H66" s="21">
        <v>3556001</v>
      </c>
      <c r="I66" s="21">
        <v>17780005</v>
      </c>
      <c r="K66" s="34" t="str">
        <f t="shared" si="1"/>
        <v>Спир</v>
      </c>
    </row>
    <row r="67" spans="1:11">
      <c r="A67">
        <v>6751267</v>
      </c>
      <c r="B67" t="s">
        <v>1046</v>
      </c>
      <c r="C67" t="s">
        <v>120</v>
      </c>
      <c r="D67" t="s">
        <v>121</v>
      </c>
      <c r="E67">
        <v>78262</v>
      </c>
      <c r="F67" t="s">
        <v>302</v>
      </c>
      <c r="G67" s="21">
        <v>3100</v>
      </c>
      <c r="H67" s="21">
        <v>35890400</v>
      </c>
      <c r="I67" s="21">
        <v>111260240</v>
      </c>
      <c r="K67" s="34" t="str">
        <f t="shared" si="1"/>
        <v>Спир</v>
      </c>
    </row>
    <row r="68" spans="1:11">
      <c r="A68">
        <v>6749792</v>
      </c>
      <c r="B68" t="s">
        <v>1046</v>
      </c>
      <c r="C68" t="s">
        <v>56</v>
      </c>
      <c r="D68" t="s">
        <v>57</v>
      </c>
      <c r="E68">
        <v>18521</v>
      </c>
      <c r="F68" t="s">
        <v>55</v>
      </c>
      <c r="G68" s="21">
        <v>300</v>
      </c>
      <c r="H68" s="21">
        <v>5500000</v>
      </c>
      <c r="I68" s="21">
        <v>16500000</v>
      </c>
      <c r="K68" s="34" t="str">
        <f t="shared" si="1"/>
        <v>Бард</v>
      </c>
    </row>
    <row r="69" spans="1:11">
      <c r="A69">
        <v>6749791</v>
      </c>
      <c r="B69" t="s">
        <v>1046</v>
      </c>
      <c r="C69" t="s">
        <v>53</v>
      </c>
      <c r="D69" t="s">
        <v>54</v>
      </c>
      <c r="E69">
        <v>18521</v>
      </c>
      <c r="F69" t="s">
        <v>55</v>
      </c>
      <c r="G69" s="21">
        <v>300</v>
      </c>
      <c r="H69" s="21">
        <v>5500205</v>
      </c>
      <c r="I69" s="21">
        <v>16500615</v>
      </c>
      <c r="K69" s="34" t="str">
        <f t="shared" si="1"/>
        <v>Бард</v>
      </c>
    </row>
    <row r="70" spans="1:11">
      <c r="A70">
        <v>6749790</v>
      </c>
      <c r="B70" t="s">
        <v>1046</v>
      </c>
      <c r="C70" t="s">
        <v>1030</v>
      </c>
      <c r="D70" t="s">
        <v>1031</v>
      </c>
      <c r="E70">
        <v>18521</v>
      </c>
      <c r="F70" t="s">
        <v>55</v>
      </c>
      <c r="G70" s="21">
        <v>100</v>
      </c>
      <c r="H70" s="21">
        <v>5501000</v>
      </c>
      <c r="I70" s="21">
        <v>5501000</v>
      </c>
      <c r="K70" s="34" t="str">
        <f t="shared" si="1"/>
        <v>Бард</v>
      </c>
    </row>
    <row r="71" spans="1:11">
      <c r="A71">
        <v>6749779</v>
      </c>
      <c r="B71" t="s">
        <v>1046</v>
      </c>
      <c r="C71" t="s">
        <v>1047</v>
      </c>
      <c r="D71" t="s">
        <v>1048</v>
      </c>
      <c r="E71">
        <v>45433</v>
      </c>
      <c r="F71" t="s">
        <v>74</v>
      </c>
      <c r="G71" s="21">
        <v>90</v>
      </c>
      <c r="H71" s="21">
        <v>4491200</v>
      </c>
      <c r="I71" s="21">
        <v>40420800</v>
      </c>
      <c r="K71" s="34" t="str">
        <f t="shared" si="1"/>
        <v>Спир</v>
      </c>
    </row>
    <row r="72" spans="1:11">
      <c r="A72">
        <v>6749778</v>
      </c>
      <c r="B72" t="s">
        <v>1046</v>
      </c>
      <c r="C72" t="s">
        <v>151</v>
      </c>
      <c r="D72" t="s">
        <v>152</v>
      </c>
      <c r="E72">
        <v>45433</v>
      </c>
      <c r="F72" t="s">
        <v>74</v>
      </c>
      <c r="G72" s="21">
        <v>150</v>
      </c>
      <c r="H72" s="21">
        <v>4492000</v>
      </c>
      <c r="I72" s="21">
        <v>67380000</v>
      </c>
      <c r="K72" s="34" t="str">
        <f t="shared" si="1"/>
        <v>Спир</v>
      </c>
    </row>
    <row r="73" spans="1:11">
      <c r="A73">
        <v>6748772</v>
      </c>
      <c r="B73" t="s">
        <v>1049</v>
      </c>
      <c r="C73" t="s">
        <v>1047</v>
      </c>
      <c r="D73" t="s">
        <v>1048</v>
      </c>
      <c r="E73">
        <v>45433</v>
      </c>
      <c r="F73" t="s">
        <v>74</v>
      </c>
      <c r="G73" s="21">
        <v>500</v>
      </c>
      <c r="H73" s="21">
        <v>4491200</v>
      </c>
      <c r="I73" s="21">
        <v>224560000</v>
      </c>
      <c r="K73" s="34" t="str">
        <f t="shared" si="1"/>
        <v>Спир</v>
      </c>
    </row>
    <row r="74" spans="1:11">
      <c r="A74">
        <v>6746653</v>
      </c>
      <c r="B74" t="s">
        <v>1049</v>
      </c>
      <c r="C74" t="s">
        <v>56</v>
      </c>
      <c r="D74" t="s">
        <v>57</v>
      </c>
      <c r="E74">
        <v>18521</v>
      </c>
      <c r="F74" t="s">
        <v>55</v>
      </c>
      <c r="G74" s="21">
        <v>600</v>
      </c>
      <c r="H74" s="21">
        <v>5500000</v>
      </c>
      <c r="I74" s="21">
        <v>33000000</v>
      </c>
      <c r="K74" s="34" t="str">
        <f t="shared" si="1"/>
        <v>Бард</v>
      </c>
    </row>
    <row r="75" spans="1:11">
      <c r="A75">
        <v>6746619</v>
      </c>
      <c r="B75" t="s">
        <v>1049</v>
      </c>
      <c r="C75" t="s">
        <v>153</v>
      </c>
      <c r="D75" t="s">
        <v>154</v>
      </c>
      <c r="E75">
        <v>9945285</v>
      </c>
      <c r="F75" t="s">
        <v>305</v>
      </c>
      <c r="G75" s="21">
        <v>100</v>
      </c>
      <c r="H75" s="21">
        <v>3556001</v>
      </c>
      <c r="I75" s="21">
        <v>35560010</v>
      </c>
      <c r="K75" s="34" t="str">
        <f t="shared" si="1"/>
        <v>Спир</v>
      </c>
    </row>
    <row r="76" spans="1:11">
      <c r="A76">
        <v>6745830</v>
      </c>
      <c r="B76" t="s">
        <v>1050</v>
      </c>
      <c r="C76" t="s">
        <v>133</v>
      </c>
      <c r="D76" t="s">
        <v>134</v>
      </c>
      <c r="E76">
        <v>45285</v>
      </c>
      <c r="F76" t="s">
        <v>73</v>
      </c>
      <c r="G76" s="21">
        <v>300</v>
      </c>
      <c r="H76" s="21">
        <v>3556011</v>
      </c>
      <c r="I76" s="21">
        <v>106680330</v>
      </c>
      <c r="K76" s="34" t="str">
        <f t="shared" si="1"/>
        <v>Спир</v>
      </c>
    </row>
    <row r="77" spans="1:11">
      <c r="A77">
        <v>6745466</v>
      </c>
      <c r="B77" t="s">
        <v>1050</v>
      </c>
      <c r="C77" t="s">
        <v>245</v>
      </c>
      <c r="D77" t="s">
        <v>246</v>
      </c>
      <c r="E77">
        <v>78261</v>
      </c>
      <c r="F77" t="s">
        <v>296</v>
      </c>
      <c r="G77" s="21">
        <v>1200</v>
      </c>
      <c r="H77" s="21">
        <v>35560000</v>
      </c>
      <c r="I77" s="21">
        <v>42672000</v>
      </c>
      <c r="K77" s="34" t="str">
        <f t="shared" si="1"/>
        <v>Спир</v>
      </c>
    </row>
    <row r="78" spans="1:11">
      <c r="A78">
        <v>6744265</v>
      </c>
      <c r="B78" t="s">
        <v>1050</v>
      </c>
      <c r="C78" t="s">
        <v>56</v>
      </c>
      <c r="D78" t="s">
        <v>57</v>
      </c>
      <c r="E78">
        <v>18521</v>
      </c>
      <c r="F78" t="s">
        <v>55</v>
      </c>
      <c r="G78" s="21">
        <v>600</v>
      </c>
      <c r="H78" s="21">
        <v>5500000</v>
      </c>
      <c r="I78" s="21">
        <v>33000000</v>
      </c>
      <c r="K78" s="34" t="str">
        <f t="shared" si="1"/>
        <v>Бард</v>
      </c>
    </row>
    <row r="79" spans="1:11">
      <c r="A79">
        <v>6744234</v>
      </c>
      <c r="B79" t="s">
        <v>1050</v>
      </c>
      <c r="C79" t="s">
        <v>303</v>
      </c>
      <c r="D79" t="s">
        <v>304</v>
      </c>
      <c r="E79">
        <v>45285</v>
      </c>
      <c r="F79" t="s">
        <v>73</v>
      </c>
      <c r="G79" s="21">
        <v>150</v>
      </c>
      <c r="H79" s="21">
        <v>3556001</v>
      </c>
      <c r="I79" s="21">
        <v>53340015</v>
      </c>
      <c r="K79" s="34" t="str">
        <f t="shared" si="1"/>
        <v>Спир</v>
      </c>
    </row>
    <row r="80" spans="1:11">
      <c r="A80">
        <v>6743591</v>
      </c>
      <c r="B80" t="s">
        <v>1051</v>
      </c>
      <c r="C80" t="s">
        <v>220</v>
      </c>
      <c r="D80" t="s">
        <v>221</v>
      </c>
      <c r="E80">
        <v>78261</v>
      </c>
      <c r="F80" t="s">
        <v>296</v>
      </c>
      <c r="G80" s="21">
        <v>6100</v>
      </c>
      <c r="H80" s="21">
        <v>35560000</v>
      </c>
      <c r="I80" s="21">
        <v>216916000</v>
      </c>
      <c r="K80" s="34" t="str">
        <f t="shared" si="1"/>
        <v>Спир</v>
      </c>
    </row>
    <row r="81" spans="1:11">
      <c r="A81">
        <v>6741674</v>
      </c>
      <c r="B81" t="s">
        <v>1051</v>
      </c>
      <c r="C81" t="s">
        <v>56</v>
      </c>
      <c r="D81" t="s">
        <v>57</v>
      </c>
      <c r="E81">
        <v>18521</v>
      </c>
      <c r="F81" t="s">
        <v>55</v>
      </c>
      <c r="G81" s="21">
        <v>600</v>
      </c>
      <c r="H81" s="21">
        <v>5500000</v>
      </c>
      <c r="I81" s="21">
        <v>33000000</v>
      </c>
      <c r="K81" s="34" t="str">
        <f t="shared" si="1"/>
        <v>Бард</v>
      </c>
    </row>
    <row r="82" spans="1:11">
      <c r="A82">
        <v>6741653</v>
      </c>
      <c r="B82" t="s">
        <v>1051</v>
      </c>
      <c r="C82" t="s">
        <v>192</v>
      </c>
      <c r="D82" t="s">
        <v>193</v>
      </c>
      <c r="E82">
        <v>45285</v>
      </c>
      <c r="F82" t="s">
        <v>73</v>
      </c>
      <c r="G82" s="21">
        <v>1000</v>
      </c>
      <c r="H82" s="21">
        <v>3557111</v>
      </c>
      <c r="I82" s="21">
        <v>355711100</v>
      </c>
      <c r="K82" s="34" t="str">
        <f t="shared" si="1"/>
        <v>Спир</v>
      </c>
    </row>
    <row r="83" spans="1:11">
      <c r="A83">
        <v>6739113</v>
      </c>
      <c r="B83" t="s">
        <v>1052</v>
      </c>
      <c r="C83" t="s">
        <v>56</v>
      </c>
      <c r="D83" t="s">
        <v>57</v>
      </c>
      <c r="E83">
        <v>18521</v>
      </c>
      <c r="F83" t="s">
        <v>55</v>
      </c>
      <c r="G83" s="21">
        <v>1000</v>
      </c>
      <c r="H83" s="21">
        <v>5500000</v>
      </c>
      <c r="I83" s="21">
        <v>55000000</v>
      </c>
      <c r="K83" s="34" t="str">
        <f t="shared" si="1"/>
        <v>Бард</v>
      </c>
    </row>
    <row r="84" spans="1:11">
      <c r="A84">
        <v>6736718</v>
      </c>
      <c r="B84" t="s">
        <v>1053</v>
      </c>
      <c r="C84" t="s">
        <v>56</v>
      </c>
      <c r="D84" t="s">
        <v>57</v>
      </c>
      <c r="E84">
        <v>18521</v>
      </c>
      <c r="F84" t="s">
        <v>55</v>
      </c>
      <c r="G84" s="21">
        <v>400</v>
      </c>
      <c r="H84" s="21">
        <v>5500000</v>
      </c>
      <c r="I84" s="21">
        <v>22000000</v>
      </c>
      <c r="K84" s="34" t="str">
        <f t="shared" si="1"/>
        <v>Бард</v>
      </c>
    </row>
    <row r="85" spans="1:11">
      <c r="A85">
        <v>6736717</v>
      </c>
      <c r="B85" t="s">
        <v>1053</v>
      </c>
      <c r="C85" t="s">
        <v>1030</v>
      </c>
      <c r="D85" t="s">
        <v>1031</v>
      </c>
      <c r="E85">
        <v>18521</v>
      </c>
      <c r="F85" t="s">
        <v>55</v>
      </c>
      <c r="G85" s="21">
        <v>100</v>
      </c>
      <c r="H85" s="21">
        <v>5501000</v>
      </c>
      <c r="I85" s="21">
        <v>5501000</v>
      </c>
      <c r="K85" s="34" t="str">
        <f t="shared" si="1"/>
        <v>Бард</v>
      </c>
    </row>
    <row r="86" spans="1:11">
      <c r="A86">
        <v>6736716</v>
      </c>
      <c r="B86" t="s">
        <v>1053</v>
      </c>
      <c r="C86" t="s">
        <v>1030</v>
      </c>
      <c r="D86" t="s">
        <v>1031</v>
      </c>
      <c r="E86">
        <v>18521</v>
      </c>
      <c r="F86" t="s">
        <v>55</v>
      </c>
      <c r="G86" s="21">
        <v>100</v>
      </c>
      <c r="H86" s="21">
        <v>5501000</v>
      </c>
      <c r="I86" s="21">
        <v>5501000</v>
      </c>
      <c r="K86" s="34" t="str">
        <f t="shared" si="1"/>
        <v>Бард</v>
      </c>
    </row>
    <row r="87" spans="1:11">
      <c r="A87">
        <v>6736688</v>
      </c>
      <c r="B87" t="s">
        <v>1053</v>
      </c>
      <c r="C87" t="s">
        <v>247</v>
      </c>
      <c r="D87" t="s">
        <v>248</v>
      </c>
      <c r="E87">
        <v>45284</v>
      </c>
      <c r="F87" t="s">
        <v>72</v>
      </c>
      <c r="G87" s="21">
        <v>200</v>
      </c>
      <c r="H87" s="21">
        <v>3589041</v>
      </c>
      <c r="I87" s="21">
        <v>71780820</v>
      </c>
      <c r="K87" s="34" t="str">
        <f t="shared" si="1"/>
        <v>Спир</v>
      </c>
    </row>
    <row r="88" spans="1:11">
      <c r="A88">
        <v>6735919</v>
      </c>
      <c r="B88" t="s">
        <v>1012</v>
      </c>
      <c r="C88" t="s">
        <v>151</v>
      </c>
      <c r="D88" t="s">
        <v>152</v>
      </c>
      <c r="E88">
        <v>45433</v>
      </c>
      <c r="F88" t="s">
        <v>74</v>
      </c>
      <c r="G88" s="21">
        <v>70</v>
      </c>
      <c r="H88" s="21">
        <v>4491222</v>
      </c>
      <c r="I88" s="21">
        <v>31438554</v>
      </c>
      <c r="K88" s="34" t="str">
        <f t="shared" si="1"/>
        <v>Спир</v>
      </c>
    </row>
    <row r="89" spans="1:11">
      <c r="A89">
        <v>6735918</v>
      </c>
      <c r="B89" t="s">
        <v>1012</v>
      </c>
      <c r="C89" t="s">
        <v>488</v>
      </c>
      <c r="D89" t="s">
        <v>495</v>
      </c>
      <c r="E89">
        <v>45433</v>
      </c>
      <c r="F89" t="s">
        <v>74</v>
      </c>
      <c r="G89" s="21">
        <v>100</v>
      </c>
      <c r="H89" s="21">
        <v>4491230</v>
      </c>
      <c r="I89" s="21">
        <v>44912300</v>
      </c>
      <c r="K89" s="34" t="str">
        <f t="shared" si="1"/>
        <v>Спир</v>
      </c>
    </row>
    <row r="90" spans="1:11">
      <c r="A90">
        <v>6735903</v>
      </c>
      <c r="B90" t="s">
        <v>1012</v>
      </c>
      <c r="C90" t="s">
        <v>1054</v>
      </c>
      <c r="D90" t="s">
        <v>122</v>
      </c>
      <c r="E90">
        <v>45285</v>
      </c>
      <c r="F90" t="s">
        <v>73</v>
      </c>
      <c r="G90" s="21">
        <v>200</v>
      </c>
      <c r="H90" s="21">
        <v>3557070</v>
      </c>
      <c r="I90" s="21">
        <v>71141400</v>
      </c>
      <c r="K90" s="34" t="str">
        <f t="shared" si="1"/>
        <v>Спир</v>
      </c>
    </row>
    <row r="91" spans="1:11">
      <c r="A91">
        <v>6735511</v>
      </c>
      <c r="B91" t="s">
        <v>1012</v>
      </c>
      <c r="C91" t="s">
        <v>220</v>
      </c>
      <c r="D91" t="s">
        <v>221</v>
      </c>
      <c r="E91">
        <v>78261</v>
      </c>
      <c r="F91" t="s">
        <v>296</v>
      </c>
      <c r="G91" s="21">
        <v>6100</v>
      </c>
      <c r="H91" s="21">
        <v>35560000</v>
      </c>
      <c r="I91" s="21">
        <v>216916000</v>
      </c>
      <c r="K91" s="34" t="str">
        <f t="shared" si="1"/>
        <v>Спир</v>
      </c>
    </row>
    <row r="92" spans="1:11">
      <c r="A92">
        <v>6734437</v>
      </c>
      <c r="B92" t="s">
        <v>1012</v>
      </c>
      <c r="C92" t="s">
        <v>56</v>
      </c>
      <c r="D92" t="s">
        <v>57</v>
      </c>
      <c r="E92">
        <v>18521</v>
      </c>
      <c r="F92" t="s">
        <v>55</v>
      </c>
      <c r="G92" s="21">
        <v>600</v>
      </c>
      <c r="H92" s="21">
        <v>5500000</v>
      </c>
      <c r="I92" s="21">
        <v>33000000</v>
      </c>
      <c r="K92" s="34" t="str">
        <f t="shared" si="1"/>
        <v>Бард</v>
      </c>
    </row>
    <row r="93" spans="1:11">
      <c r="A93">
        <v>6734428</v>
      </c>
      <c r="B93" t="s">
        <v>1012</v>
      </c>
      <c r="C93" t="s">
        <v>187</v>
      </c>
      <c r="D93" t="s">
        <v>188</v>
      </c>
      <c r="E93">
        <v>45433</v>
      </c>
      <c r="F93" t="s">
        <v>74</v>
      </c>
      <c r="G93" s="21">
        <v>30</v>
      </c>
      <c r="H93" s="21">
        <v>4491205</v>
      </c>
      <c r="I93" s="21">
        <v>13473615</v>
      </c>
      <c r="K93" s="34" t="str">
        <f t="shared" si="1"/>
        <v>Спир</v>
      </c>
    </row>
    <row r="94" spans="1:11">
      <c r="A94">
        <v>6734427</v>
      </c>
      <c r="B94" t="s">
        <v>1012</v>
      </c>
      <c r="C94" t="s">
        <v>127</v>
      </c>
      <c r="D94" t="s">
        <v>128</v>
      </c>
      <c r="E94">
        <v>45433</v>
      </c>
      <c r="F94" t="s">
        <v>74</v>
      </c>
      <c r="G94" s="21">
        <v>300</v>
      </c>
      <c r="H94" s="21">
        <v>4492200</v>
      </c>
      <c r="I94" s="21">
        <v>134766000</v>
      </c>
      <c r="K94" s="34" t="str">
        <f t="shared" si="1"/>
        <v>Спир</v>
      </c>
    </row>
    <row r="95" spans="1:11">
      <c r="A95">
        <v>6732088</v>
      </c>
      <c r="B95" t="s">
        <v>1055</v>
      </c>
      <c r="C95" t="s">
        <v>56</v>
      </c>
      <c r="D95" t="s">
        <v>57</v>
      </c>
      <c r="E95">
        <v>18521</v>
      </c>
      <c r="F95" t="s">
        <v>55</v>
      </c>
      <c r="G95" s="21">
        <v>300</v>
      </c>
      <c r="H95" s="21">
        <v>5500000</v>
      </c>
      <c r="I95" s="21">
        <v>16500000</v>
      </c>
      <c r="K95" s="34" t="str">
        <f t="shared" si="1"/>
        <v>Бард</v>
      </c>
    </row>
    <row r="96" spans="1:11">
      <c r="A96">
        <v>6732087</v>
      </c>
      <c r="B96" t="s">
        <v>1055</v>
      </c>
      <c r="C96" t="s">
        <v>53</v>
      </c>
      <c r="D96" t="s">
        <v>54</v>
      </c>
      <c r="E96">
        <v>18521</v>
      </c>
      <c r="F96" t="s">
        <v>55</v>
      </c>
      <c r="G96" s="21">
        <v>300</v>
      </c>
      <c r="H96" s="21">
        <v>5500205</v>
      </c>
      <c r="I96" s="21">
        <v>16500615</v>
      </c>
      <c r="K96" s="34" t="str">
        <f t="shared" si="1"/>
        <v>Бард</v>
      </c>
    </row>
    <row r="97" spans="1:11">
      <c r="A97">
        <v>6732053</v>
      </c>
      <c r="B97" t="s">
        <v>1055</v>
      </c>
      <c r="C97" t="s">
        <v>155</v>
      </c>
      <c r="D97" t="s">
        <v>156</v>
      </c>
      <c r="E97">
        <v>45285</v>
      </c>
      <c r="F97" t="s">
        <v>73</v>
      </c>
      <c r="G97" s="21">
        <v>110</v>
      </c>
      <c r="H97" s="21">
        <v>3556000</v>
      </c>
      <c r="I97" s="21">
        <v>39116000</v>
      </c>
      <c r="K97" s="34" t="str">
        <f t="shared" si="1"/>
        <v>Спир</v>
      </c>
    </row>
    <row r="98" spans="1:11">
      <c r="A98">
        <v>6732052</v>
      </c>
      <c r="B98" t="s">
        <v>1055</v>
      </c>
      <c r="C98" t="s">
        <v>484</v>
      </c>
      <c r="D98" t="s">
        <v>491</v>
      </c>
      <c r="E98">
        <v>45285</v>
      </c>
      <c r="F98" t="s">
        <v>73</v>
      </c>
      <c r="G98" s="21">
        <v>40</v>
      </c>
      <c r="H98" s="21">
        <v>3556000</v>
      </c>
      <c r="I98" s="21">
        <v>14224000</v>
      </c>
      <c r="K98" s="34" t="str">
        <f t="shared" si="1"/>
        <v>Спир</v>
      </c>
    </row>
    <row r="99" spans="1:11">
      <c r="A99">
        <v>6731267</v>
      </c>
      <c r="B99" t="s">
        <v>1056</v>
      </c>
      <c r="C99" t="s">
        <v>231</v>
      </c>
      <c r="D99" t="s">
        <v>232</v>
      </c>
      <c r="E99">
        <v>45433</v>
      </c>
      <c r="F99" t="s">
        <v>74</v>
      </c>
      <c r="G99" s="21">
        <v>450</v>
      </c>
      <c r="H99" s="21">
        <v>4491311</v>
      </c>
      <c r="I99" s="21">
        <v>202108995</v>
      </c>
      <c r="K99" s="34" t="str">
        <f t="shared" si="1"/>
        <v>Спир</v>
      </c>
    </row>
    <row r="100" spans="1:11">
      <c r="A100">
        <v>6731240</v>
      </c>
      <c r="B100" t="s">
        <v>1056</v>
      </c>
      <c r="C100" t="s">
        <v>247</v>
      </c>
      <c r="D100" t="s">
        <v>248</v>
      </c>
      <c r="E100">
        <v>45284</v>
      </c>
      <c r="F100" t="s">
        <v>72</v>
      </c>
      <c r="G100" s="21">
        <v>200</v>
      </c>
      <c r="H100" s="21">
        <v>3589777</v>
      </c>
      <c r="I100" s="21">
        <v>71795540</v>
      </c>
      <c r="K100" s="34" t="str">
        <f t="shared" si="1"/>
        <v>Спир</v>
      </c>
    </row>
    <row r="101" spans="1:11">
      <c r="A101">
        <v>6729602</v>
      </c>
      <c r="B101" t="s">
        <v>1056</v>
      </c>
      <c r="C101" t="s">
        <v>56</v>
      </c>
      <c r="D101" t="s">
        <v>57</v>
      </c>
      <c r="E101">
        <v>18521</v>
      </c>
      <c r="F101" t="s">
        <v>55</v>
      </c>
      <c r="G101" s="21">
        <v>600</v>
      </c>
      <c r="H101" s="21">
        <v>5500000</v>
      </c>
      <c r="I101" s="21">
        <v>33000000</v>
      </c>
      <c r="K101" s="34" t="str">
        <f t="shared" si="1"/>
        <v>Бард</v>
      </c>
    </row>
    <row r="102" spans="1:11">
      <c r="A102">
        <v>6729572</v>
      </c>
      <c r="B102" t="s">
        <v>1056</v>
      </c>
      <c r="C102" t="s">
        <v>155</v>
      </c>
      <c r="D102" t="s">
        <v>156</v>
      </c>
      <c r="E102">
        <v>45285</v>
      </c>
      <c r="F102" t="s">
        <v>73</v>
      </c>
      <c r="G102" s="21">
        <v>3100</v>
      </c>
      <c r="H102" s="21">
        <v>3556555</v>
      </c>
      <c r="I102" s="21">
        <v>1102532050</v>
      </c>
      <c r="K102" s="34" t="str">
        <f t="shared" si="1"/>
        <v>Спир</v>
      </c>
    </row>
    <row r="103" spans="1:11">
      <c r="A103">
        <v>6729571</v>
      </c>
      <c r="B103" t="s">
        <v>1056</v>
      </c>
      <c r="C103" t="s">
        <v>1057</v>
      </c>
      <c r="D103" t="s">
        <v>1058</v>
      </c>
      <c r="E103">
        <v>45285</v>
      </c>
      <c r="F103" t="s">
        <v>73</v>
      </c>
      <c r="G103" s="21">
        <v>1200</v>
      </c>
      <c r="H103" s="21">
        <v>3557777</v>
      </c>
      <c r="I103" s="21">
        <v>426933240</v>
      </c>
      <c r="K103" s="34" t="str">
        <f t="shared" si="1"/>
        <v>Спир</v>
      </c>
    </row>
    <row r="104" spans="1:11">
      <c r="A104">
        <v>6728773</v>
      </c>
      <c r="B104" t="s">
        <v>1013</v>
      </c>
      <c r="C104" t="s">
        <v>308</v>
      </c>
      <c r="D104" t="s">
        <v>309</v>
      </c>
      <c r="E104">
        <v>45433</v>
      </c>
      <c r="F104" t="s">
        <v>74</v>
      </c>
      <c r="G104" s="21">
        <v>90</v>
      </c>
      <c r="H104" s="21">
        <v>4491333</v>
      </c>
      <c r="I104" s="21">
        <v>40421997</v>
      </c>
      <c r="K104" s="34" t="str">
        <f t="shared" si="1"/>
        <v>Спир</v>
      </c>
    </row>
    <row r="105" spans="1:11">
      <c r="A105">
        <v>6728772</v>
      </c>
      <c r="B105" t="s">
        <v>1013</v>
      </c>
      <c r="C105" t="s">
        <v>109</v>
      </c>
      <c r="D105" t="s">
        <v>110</v>
      </c>
      <c r="E105">
        <v>45433</v>
      </c>
      <c r="F105" t="s">
        <v>74</v>
      </c>
      <c r="G105" s="21">
        <v>80</v>
      </c>
      <c r="H105" s="21">
        <v>4491500</v>
      </c>
      <c r="I105" s="21">
        <v>35932000</v>
      </c>
      <c r="K105" s="34" t="str">
        <f t="shared" si="1"/>
        <v>Спир</v>
      </c>
    </row>
    <row r="106" spans="1:11">
      <c r="A106">
        <v>6728757</v>
      </c>
      <c r="B106" t="s">
        <v>1013</v>
      </c>
      <c r="C106" t="s">
        <v>81</v>
      </c>
      <c r="D106" t="s">
        <v>82</v>
      </c>
      <c r="E106">
        <v>45284</v>
      </c>
      <c r="F106" t="s">
        <v>72</v>
      </c>
      <c r="G106" s="21">
        <v>20</v>
      </c>
      <c r="H106" s="21">
        <v>3590099</v>
      </c>
      <c r="I106" s="21">
        <v>7180198</v>
      </c>
      <c r="K106" s="34" t="str">
        <f t="shared" si="1"/>
        <v>Спир</v>
      </c>
    </row>
    <row r="107" spans="1:11">
      <c r="A107">
        <v>6728755</v>
      </c>
      <c r="B107" t="s">
        <v>1013</v>
      </c>
      <c r="C107" t="s">
        <v>484</v>
      </c>
      <c r="D107" t="s">
        <v>491</v>
      </c>
      <c r="E107">
        <v>45285</v>
      </c>
      <c r="F107" t="s">
        <v>73</v>
      </c>
      <c r="G107" s="21">
        <v>60</v>
      </c>
      <c r="H107" s="21">
        <v>3556000</v>
      </c>
      <c r="I107" s="21">
        <v>21336000</v>
      </c>
      <c r="K107" s="34" t="str">
        <f t="shared" si="1"/>
        <v>Спир</v>
      </c>
    </row>
    <row r="108" spans="1:11">
      <c r="A108">
        <v>6728754</v>
      </c>
      <c r="B108" t="s">
        <v>1013</v>
      </c>
      <c r="C108" t="s">
        <v>107</v>
      </c>
      <c r="D108" t="s">
        <v>108</v>
      </c>
      <c r="E108">
        <v>45285</v>
      </c>
      <c r="F108" t="s">
        <v>73</v>
      </c>
      <c r="G108" s="21">
        <v>400</v>
      </c>
      <c r="H108" s="21">
        <v>3557111</v>
      </c>
      <c r="I108" s="21">
        <v>142284440</v>
      </c>
      <c r="K108" s="34" t="str">
        <f t="shared" si="1"/>
        <v>Спир</v>
      </c>
    </row>
    <row r="109" spans="1:11">
      <c r="A109">
        <v>6728341</v>
      </c>
      <c r="B109" t="s">
        <v>1013</v>
      </c>
      <c r="C109" t="s">
        <v>99</v>
      </c>
      <c r="D109" t="s">
        <v>100</v>
      </c>
      <c r="E109">
        <v>78261</v>
      </c>
      <c r="F109" t="s">
        <v>296</v>
      </c>
      <c r="G109" s="21">
        <v>4100</v>
      </c>
      <c r="H109" s="21">
        <v>35560000</v>
      </c>
      <c r="I109" s="21">
        <v>145796000</v>
      </c>
      <c r="K109" s="34" t="str">
        <f t="shared" si="1"/>
        <v>Спир</v>
      </c>
    </row>
    <row r="110" spans="1:11">
      <c r="A110">
        <v>6727285</v>
      </c>
      <c r="B110" t="s">
        <v>1013</v>
      </c>
      <c r="C110" t="s">
        <v>56</v>
      </c>
      <c r="D110" t="s">
        <v>57</v>
      </c>
      <c r="E110">
        <v>18521</v>
      </c>
      <c r="F110" t="s">
        <v>55</v>
      </c>
      <c r="G110" s="21">
        <v>500</v>
      </c>
      <c r="H110" s="21">
        <v>5500000</v>
      </c>
      <c r="I110" s="21">
        <v>27500000</v>
      </c>
      <c r="K110" s="34" t="str">
        <f t="shared" si="1"/>
        <v>Бард</v>
      </c>
    </row>
    <row r="111" spans="1:11">
      <c r="A111">
        <v>6727284</v>
      </c>
      <c r="B111" t="s">
        <v>1013</v>
      </c>
      <c r="C111" t="s">
        <v>146</v>
      </c>
      <c r="D111" t="s">
        <v>66</v>
      </c>
      <c r="E111">
        <v>18521</v>
      </c>
      <c r="F111" t="s">
        <v>55</v>
      </c>
      <c r="G111" s="21">
        <v>100</v>
      </c>
      <c r="H111" s="21">
        <v>5500005</v>
      </c>
      <c r="I111" s="21">
        <v>5500005</v>
      </c>
      <c r="K111" s="34" t="str">
        <f t="shared" si="1"/>
        <v>Бард</v>
      </c>
    </row>
    <row r="112" spans="1:11">
      <c r="A112">
        <v>6727278</v>
      </c>
      <c r="B112" t="s">
        <v>1013</v>
      </c>
      <c r="C112" t="s">
        <v>98</v>
      </c>
      <c r="D112" t="s">
        <v>87</v>
      </c>
      <c r="E112">
        <v>45433</v>
      </c>
      <c r="F112" t="s">
        <v>74</v>
      </c>
      <c r="G112" s="21">
        <v>100</v>
      </c>
      <c r="H112" s="21">
        <v>4491500</v>
      </c>
      <c r="I112" s="21">
        <v>44915000</v>
      </c>
      <c r="K112" s="34" t="str">
        <f t="shared" si="1"/>
        <v>Спир</v>
      </c>
    </row>
    <row r="113" spans="1:11">
      <c r="A113">
        <v>6727277</v>
      </c>
      <c r="B113" t="s">
        <v>1013</v>
      </c>
      <c r="C113" t="s">
        <v>276</v>
      </c>
      <c r="D113" t="s">
        <v>277</v>
      </c>
      <c r="E113">
        <v>45433</v>
      </c>
      <c r="F113" t="s">
        <v>74</v>
      </c>
      <c r="G113" s="21">
        <v>10</v>
      </c>
      <c r="H113" s="21">
        <v>4491600</v>
      </c>
      <c r="I113" s="21">
        <v>4491600</v>
      </c>
      <c r="K113" s="34" t="str">
        <f t="shared" si="1"/>
        <v>Спир</v>
      </c>
    </row>
    <row r="114" spans="1:11">
      <c r="A114">
        <v>6727276</v>
      </c>
      <c r="B114" t="s">
        <v>1013</v>
      </c>
      <c r="C114" t="s">
        <v>542</v>
      </c>
      <c r="D114" t="s">
        <v>543</v>
      </c>
      <c r="E114">
        <v>45433</v>
      </c>
      <c r="F114" t="s">
        <v>74</v>
      </c>
      <c r="G114" s="21">
        <v>220</v>
      </c>
      <c r="H114" s="21">
        <v>4492000</v>
      </c>
      <c r="I114" s="21">
        <v>98824000</v>
      </c>
      <c r="K114" s="34" t="str">
        <f t="shared" si="1"/>
        <v>Спир</v>
      </c>
    </row>
    <row r="115" spans="1:11">
      <c r="A115">
        <v>6727258</v>
      </c>
      <c r="B115" t="s">
        <v>1013</v>
      </c>
      <c r="C115" t="s">
        <v>99</v>
      </c>
      <c r="D115" t="s">
        <v>100</v>
      </c>
      <c r="E115">
        <v>45284</v>
      </c>
      <c r="F115" t="s">
        <v>72</v>
      </c>
      <c r="G115" s="21">
        <v>4320</v>
      </c>
      <c r="H115" s="21">
        <v>3589040</v>
      </c>
      <c r="I115" s="21">
        <v>1550465280</v>
      </c>
      <c r="K115" s="34" t="str">
        <f t="shared" si="1"/>
        <v>Спир</v>
      </c>
    </row>
    <row r="116" spans="1:11">
      <c r="A116">
        <v>6726483</v>
      </c>
      <c r="B116" t="s">
        <v>1014</v>
      </c>
      <c r="C116" t="s">
        <v>151</v>
      </c>
      <c r="D116" t="s">
        <v>152</v>
      </c>
      <c r="E116">
        <v>45433</v>
      </c>
      <c r="F116" t="s">
        <v>74</v>
      </c>
      <c r="G116" s="21">
        <v>100</v>
      </c>
      <c r="H116" s="21">
        <v>4491222</v>
      </c>
      <c r="I116" s="21">
        <v>44912220</v>
      </c>
      <c r="K116" s="34" t="str">
        <f t="shared" si="1"/>
        <v>Спир</v>
      </c>
    </row>
    <row r="117" spans="1:11">
      <c r="A117">
        <v>6726131</v>
      </c>
      <c r="B117" t="s">
        <v>1014</v>
      </c>
      <c r="C117" t="s">
        <v>220</v>
      </c>
      <c r="D117" t="s">
        <v>221</v>
      </c>
      <c r="E117">
        <v>78261</v>
      </c>
      <c r="F117" t="s">
        <v>296</v>
      </c>
      <c r="G117" s="21">
        <v>6100</v>
      </c>
      <c r="H117" s="21">
        <v>35560000</v>
      </c>
      <c r="I117" s="21">
        <v>216916000</v>
      </c>
      <c r="K117" s="34" t="str">
        <f t="shared" si="1"/>
        <v>Спир</v>
      </c>
    </row>
    <row r="118" spans="1:11">
      <c r="A118">
        <v>6725321</v>
      </c>
      <c r="B118" t="s">
        <v>1014</v>
      </c>
      <c r="C118" t="s">
        <v>56</v>
      </c>
      <c r="D118" t="s">
        <v>57</v>
      </c>
      <c r="E118">
        <v>18521</v>
      </c>
      <c r="F118" t="s">
        <v>55</v>
      </c>
      <c r="G118" s="21">
        <v>500</v>
      </c>
      <c r="H118" s="21">
        <v>5500000</v>
      </c>
      <c r="I118" s="21">
        <v>27500000</v>
      </c>
      <c r="K118" s="34" t="str">
        <f t="shared" si="1"/>
        <v>Бард</v>
      </c>
    </row>
    <row r="119" spans="1:11">
      <c r="A119">
        <v>6725320</v>
      </c>
      <c r="B119" t="s">
        <v>1014</v>
      </c>
      <c r="C119" t="s">
        <v>286</v>
      </c>
      <c r="D119" t="s">
        <v>287</v>
      </c>
      <c r="E119">
        <v>18521</v>
      </c>
      <c r="F119" t="s">
        <v>55</v>
      </c>
      <c r="G119" s="21">
        <v>100</v>
      </c>
      <c r="H119" s="21">
        <v>5501000</v>
      </c>
      <c r="I119" s="21">
        <v>5501000</v>
      </c>
      <c r="K119" s="34" t="str">
        <f t="shared" si="1"/>
        <v>Бард</v>
      </c>
    </row>
    <row r="120" spans="1:11">
      <c r="A120">
        <v>6724511</v>
      </c>
      <c r="B120" t="s">
        <v>1059</v>
      </c>
      <c r="C120" t="s">
        <v>56</v>
      </c>
      <c r="D120" t="s">
        <v>57</v>
      </c>
      <c r="E120">
        <v>18521</v>
      </c>
      <c r="F120" t="s">
        <v>55</v>
      </c>
      <c r="G120" s="21">
        <v>600</v>
      </c>
      <c r="H120" s="21">
        <v>5500000</v>
      </c>
      <c r="I120" s="21">
        <v>33000000</v>
      </c>
      <c r="K120" s="34" t="str">
        <f t="shared" si="1"/>
        <v>Бард</v>
      </c>
    </row>
    <row r="121" spans="1:11">
      <c r="A121">
        <v>6724487</v>
      </c>
      <c r="B121" t="s">
        <v>1059</v>
      </c>
      <c r="C121" t="s">
        <v>147</v>
      </c>
      <c r="D121" t="s">
        <v>148</v>
      </c>
      <c r="E121">
        <v>45285</v>
      </c>
      <c r="F121" t="s">
        <v>73</v>
      </c>
      <c r="G121" s="21">
        <v>100</v>
      </c>
      <c r="H121" s="21">
        <v>3556000</v>
      </c>
      <c r="I121" s="21">
        <v>35560000</v>
      </c>
      <c r="K121" s="34" t="str">
        <f t="shared" si="1"/>
        <v>Спир</v>
      </c>
    </row>
    <row r="122" spans="1:11">
      <c r="A122">
        <v>6723329</v>
      </c>
      <c r="B122" t="s">
        <v>1059</v>
      </c>
      <c r="C122" t="s">
        <v>1060</v>
      </c>
      <c r="D122" t="s">
        <v>1061</v>
      </c>
      <c r="E122">
        <v>18521</v>
      </c>
      <c r="F122" t="s">
        <v>55</v>
      </c>
      <c r="G122" s="21">
        <v>600</v>
      </c>
      <c r="H122" s="21">
        <v>5500000</v>
      </c>
      <c r="I122" s="21">
        <v>33000000</v>
      </c>
      <c r="K122" s="34" t="str">
        <f t="shared" si="1"/>
        <v>Бард</v>
      </c>
    </row>
    <row r="123" spans="1:11">
      <c r="A123">
        <v>6723320</v>
      </c>
      <c r="B123" t="s">
        <v>1059</v>
      </c>
      <c r="C123" t="s">
        <v>139</v>
      </c>
      <c r="D123" t="s">
        <v>140</v>
      </c>
      <c r="E123">
        <v>45433</v>
      </c>
      <c r="F123" t="s">
        <v>74</v>
      </c>
      <c r="G123" s="21">
        <v>100</v>
      </c>
      <c r="H123" s="21">
        <v>4491202</v>
      </c>
      <c r="I123" s="21">
        <v>44912020</v>
      </c>
      <c r="K123" s="34" t="str">
        <f t="shared" si="1"/>
        <v>Спир</v>
      </c>
    </row>
    <row r="124" spans="1:11">
      <c r="A124">
        <v>6723319</v>
      </c>
      <c r="B124" t="s">
        <v>1059</v>
      </c>
      <c r="C124" t="s">
        <v>485</v>
      </c>
      <c r="D124" t="s">
        <v>492</v>
      </c>
      <c r="E124">
        <v>45433</v>
      </c>
      <c r="F124" t="s">
        <v>74</v>
      </c>
      <c r="G124" s="21">
        <v>200</v>
      </c>
      <c r="H124" s="21">
        <v>4492000</v>
      </c>
      <c r="I124" s="21">
        <v>89840000</v>
      </c>
      <c r="K124" s="34" t="str">
        <f t="shared" si="1"/>
        <v>Спир</v>
      </c>
    </row>
    <row r="125" spans="1:11">
      <c r="A125">
        <v>6722413</v>
      </c>
      <c r="B125" t="s">
        <v>1062</v>
      </c>
      <c r="C125" t="s">
        <v>489</v>
      </c>
      <c r="D125" t="s">
        <v>496</v>
      </c>
      <c r="E125">
        <v>45285</v>
      </c>
      <c r="F125" t="s">
        <v>73</v>
      </c>
      <c r="G125" s="21">
        <v>20</v>
      </c>
      <c r="H125" s="21">
        <v>3556000</v>
      </c>
      <c r="I125" s="21">
        <v>7112000</v>
      </c>
      <c r="K125" s="34" t="str">
        <f t="shared" si="1"/>
        <v>Спир</v>
      </c>
    </row>
    <row r="126" spans="1:11">
      <c r="A126">
        <v>6722412</v>
      </c>
      <c r="B126" t="s">
        <v>1062</v>
      </c>
      <c r="C126" t="s">
        <v>282</v>
      </c>
      <c r="D126" t="s">
        <v>283</v>
      </c>
      <c r="E126">
        <v>45285</v>
      </c>
      <c r="F126" t="s">
        <v>73</v>
      </c>
      <c r="G126" s="21">
        <v>100</v>
      </c>
      <c r="H126" s="21">
        <v>3556080</v>
      </c>
      <c r="I126" s="21">
        <v>35560800</v>
      </c>
      <c r="K126" s="34" t="str">
        <f t="shared" si="1"/>
        <v>Спир</v>
      </c>
    </row>
    <row r="127" spans="1:11">
      <c r="A127">
        <v>6721997</v>
      </c>
      <c r="B127" t="s">
        <v>1062</v>
      </c>
      <c r="C127" t="s">
        <v>300</v>
      </c>
      <c r="D127" t="s">
        <v>301</v>
      </c>
      <c r="E127">
        <v>78261</v>
      </c>
      <c r="F127" t="s">
        <v>296</v>
      </c>
      <c r="G127" s="21">
        <v>4400</v>
      </c>
      <c r="H127" s="21">
        <v>35560000</v>
      </c>
      <c r="I127" s="21">
        <v>156464000</v>
      </c>
      <c r="K127" s="34" t="str">
        <f t="shared" si="1"/>
        <v>Спир</v>
      </c>
    </row>
    <row r="128" spans="1:11">
      <c r="A128">
        <v>6721996</v>
      </c>
      <c r="B128" t="s">
        <v>1062</v>
      </c>
      <c r="C128" t="s">
        <v>300</v>
      </c>
      <c r="D128" t="s">
        <v>301</v>
      </c>
      <c r="E128">
        <v>78261</v>
      </c>
      <c r="F128" t="s">
        <v>296</v>
      </c>
      <c r="G128" s="21">
        <v>4400</v>
      </c>
      <c r="H128" s="21">
        <v>35560000</v>
      </c>
      <c r="I128" s="21">
        <v>156464000</v>
      </c>
      <c r="K128" s="34" t="str">
        <f t="shared" si="1"/>
        <v>Спир</v>
      </c>
    </row>
    <row r="129" spans="1:11">
      <c r="A129">
        <v>6721287</v>
      </c>
      <c r="B129" t="s">
        <v>1062</v>
      </c>
      <c r="C129" t="s">
        <v>56</v>
      </c>
      <c r="D129" t="s">
        <v>57</v>
      </c>
      <c r="E129">
        <v>18521</v>
      </c>
      <c r="F129" t="s">
        <v>55</v>
      </c>
      <c r="G129" s="21">
        <v>700</v>
      </c>
      <c r="H129" s="21">
        <v>5500000</v>
      </c>
      <c r="I129" s="21">
        <v>38500000</v>
      </c>
      <c r="K129" s="34" t="str">
        <f t="shared" si="1"/>
        <v>Бард</v>
      </c>
    </row>
    <row r="130" spans="1:11">
      <c r="A130">
        <v>6721286</v>
      </c>
      <c r="B130" t="s">
        <v>1062</v>
      </c>
      <c r="C130" t="s">
        <v>286</v>
      </c>
      <c r="D130" t="s">
        <v>287</v>
      </c>
      <c r="E130">
        <v>18521</v>
      </c>
      <c r="F130" t="s">
        <v>55</v>
      </c>
      <c r="G130" s="21">
        <v>100</v>
      </c>
      <c r="H130" s="21">
        <v>5501000</v>
      </c>
      <c r="I130" s="21">
        <v>5501000</v>
      </c>
      <c r="K130" s="34" t="str">
        <f t="shared" si="1"/>
        <v>Бард</v>
      </c>
    </row>
    <row r="131" spans="1:11">
      <c r="A131">
        <v>6721254</v>
      </c>
      <c r="B131" t="s">
        <v>1062</v>
      </c>
      <c r="C131" t="s">
        <v>94</v>
      </c>
      <c r="D131" t="s">
        <v>95</v>
      </c>
      <c r="E131">
        <v>45285</v>
      </c>
      <c r="F131" t="s">
        <v>73</v>
      </c>
      <c r="G131" s="21">
        <v>600</v>
      </c>
      <c r="H131" s="21">
        <v>3556007</v>
      </c>
      <c r="I131" s="21">
        <v>213360420</v>
      </c>
      <c r="K131" s="34" t="str">
        <f t="shared" si="1"/>
        <v>Спир</v>
      </c>
    </row>
    <row r="132" spans="1:11">
      <c r="A132">
        <v>6719192</v>
      </c>
      <c r="B132" t="s">
        <v>1063</v>
      </c>
      <c r="C132" t="s">
        <v>56</v>
      </c>
      <c r="D132" t="s">
        <v>57</v>
      </c>
      <c r="E132">
        <v>18521</v>
      </c>
      <c r="F132" t="s">
        <v>55</v>
      </c>
      <c r="G132" s="21">
        <v>1000</v>
      </c>
      <c r="H132" s="21">
        <v>5500000</v>
      </c>
      <c r="I132" s="21">
        <v>55000000</v>
      </c>
      <c r="K132" s="34" t="str">
        <f t="shared" si="1"/>
        <v>Бард</v>
      </c>
    </row>
    <row r="133" spans="1:11">
      <c r="A133">
        <v>6719172</v>
      </c>
      <c r="B133" t="s">
        <v>1063</v>
      </c>
      <c r="C133" t="s">
        <v>224</v>
      </c>
      <c r="D133" t="s">
        <v>225</v>
      </c>
      <c r="E133">
        <v>45433</v>
      </c>
      <c r="F133" t="s">
        <v>74</v>
      </c>
      <c r="G133" s="21">
        <v>40</v>
      </c>
      <c r="H133" s="21">
        <v>4491202</v>
      </c>
      <c r="I133" s="21">
        <v>17964808</v>
      </c>
      <c r="K133" s="34" t="str">
        <f t="shared" si="1"/>
        <v>Спир</v>
      </c>
    </row>
    <row r="134" spans="1:11">
      <c r="A134">
        <v>6719145</v>
      </c>
      <c r="B134" t="s">
        <v>1063</v>
      </c>
      <c r="C134" t="s">
        <v>489</v>
      </c>
      <c r="D134" t="s">
        <v>496</v>
      </c>
      <c r="E134">
        <v>45285</v>
      </c>
      <c r="F134" t="s">
        <v>73</v>
      </c>
      <c r="G134" s="21">
        <v>200</v>
      </c>
      <c r="H134" s="21">
        <v>3556000</v>
      </c>
      <c r="I134" s="21">
        <v>71120000</v>
      </c>
      <c r="K134" s="34" t="str">
        <f t="shared" si="1"/>
        <v>Спир</v>
      </c>
    </row>
    <row r="135" spans="1:11">
      <c r="A135">
        <v>6719144</v>
      </c>
      <c r="B135" t="s">
        <v>1063</v>
      </c>
      <c r="C135" t="s">
        <v>131</v>
      </c>
      <c r="D135" t="s">
        <v>132</v>
      </c>
      <c r="E135">
        <v>45285</v>
      </c>
      <c r="F135" t="s">
        <v>73</v>
      </c>
      <c r="G135" s="21">
        <v>70</v>
      </c>
      <c r="H135" s="21">
        <v>3556001</v>
      </c>
      <c r="I135" s="21">
        <v>24892007</v>
      </c>
      <c r="K135" s="34" t="str">
        <f t="shared" si="1"/>
        <v>Спир</v>
      </c>
    </row>
    <row r="136" spans="1:11">
      <c r="A136">
        <v>6719143</v>
      </c>
      <c r="B136" t="s">
        <v>1063</v>
      </c>
      <c r="C136" t="s">
        <v>483</v>
      </c>
      <c r="D136" t="s">
        <v>490</v>
      </c>
      <c r="E136">
        <v>45285</v>
      </c>
      <c r="F136" t="s">
        <v>73</v>
      </c>
      <c r="G136" s="21">
        <v>1170</v>
      </c>
      <c r="H136" s="21">
        <v>3556077</v>
      </c>
      <c r="I136" s="21">
        <v>416061009</v>
      </c>
      <c r="K136" s="34" t="str">
        <f t="shared" si="1"/>
        <v>Спир</v>
      </c>
    </row>
    <row r="137" spans="1:11">
      <c r="A137">
        <v>6718483</v>
      </c>
      <c r="B137" t="s">
        <v>1064</v>
      </c>
      <c r="C137" t="s">
        <v>220</v>
      </c>
      <c r="D137" t="s">
        <v>221</v>
      </c>
      <c r="E137">
        <v>78261</v>
      </c>
      <c r="F137" t="s">
        <v>296</v>
      </c>
      <c r="G137" s="21">
        <v>6100</v>
      </c>
      <c r="H137" s="21">
        <v>35600001</v>
      </c>
      <c r="I137" s="21">
        <v>217160006.09999999</v>
      </c>
      <c r="K137" s="34" t="str">
        <f t="shared" si="1"/>
        <v>Спир</v>
      </c>
    </row>
    <row r="138" spans="1:11">
      <c r="A138">
        <v>6718176</v>
      </c>
      <c r="B138" t="s">
        <v>1064</v>
      </c>
      <c r="C138" t="s">
        <v>1065</v>
      </c>
      <c r="D138" t="s">
        <v>1066</v>
      </c>
      <c r="E138">
        <v>45433</v>
      </c>
      <c r="F138" t="s">
        <v>74</v>
      </c>
      <c r="G138" s="21">
        <v>10</v>
      </c>
      <c r="H138" s="21">
        <v>4491200</v>
      </c>
      <c r="I138" s="21">
        <v>4491200</v>
      </c>
      <c r="K138" s="34" t="str">
        <f t="shared" si="1"/>
        <v>Спир</v>
      </c>
    </row>
    <row r="139" spans="1:11">
      <c r="A139">
        <v>6718163</v>
      </c>
      <c r="B139" t="s">
        <v>1064</v>
      </c>
      <c r="C139" t="s">
        <v>190</v>
      </c>
      <c r="D139" t="s">
        <v>191</v>
      </c>
      <c r="E139">
        <v>45285</v>
      </c>
      <c r="F139" t="s">
        <v>73</v>
      </c>
      <c r="G139" s="21">
        <v>200</v>
      </c>
      <c r="H139" s="21">
        <v>3556011</v>
      </c>
      <c r="I139" s="21">
        <v>71120220</v>
      </c>
      <c r="K139" s="34" t="str">
        <f t="shared" si="1"/>
        <v>Спир</v>
      </c>
    </row>
    <row r="140" spans="1:11">
      <c r="A140">
        <v>6718162</v>
      </c>
      <c r="B140" t="s">
        <v>1064</v>
      </c>
      <c r="C140" t="s">
        <v>310</v>
      </c>
      <c r="D140" t="s">
        <v>311</v>
      </c>
      <c r="E140">
        <v>45285</v>
      </c>
      <c r="F140" t="s">
        <v>73</v>
      </c>
      <c r="G140" s="21">
        <v>100</v>
      </c>
      <c r="H140" s="21">
        <v>3556015</v>
      </c>
      <c r="I140" s="21">
        <v>35560150</v>
      </c>
      <c r="K140" s="34" t="str">
        <f t="shared" si="1"/>
        <v>Спир</v>
      </c>
    </row>
    <row r="141" spans="1:11">
      <c r="A141">
        <v>6716929</v>
      </c>
      <c r="B141" t="s">
        <v>1064</v>
      </c>
      <c r="C141" t="s">
        <v>56</v>
      </c>
      <c r="D141" t="s">
        <v>57</v>
      </c>
      <c r="E141">
        <v>18521</v>
      </c>
      <c r="F141" t="s">
        <v>55</v>
      </c>
      <c r="G141" s="21">
        <v>300</v>
      </c>
      <c r="H141" s="21">
        <v>5500000</v>
      </c>
      <c r="I141" s="21">
        <v>16500000</v>
      </c>
      <c r="K141" s="34" t="str">
        <f t="shared" si="1"/>
        <v>Бард</v>
      </c>
    </row>
    <row r="142" spans="1:11">
      <c r="A142">
        <v>6716928</v>
      </c>
      <c r="B142" t="s">
        <v>1064</v>
      </c>
      <c r="C142" t="s">
        <v>53</v>
      </c>
      <c r="D142" t="s">
        <v>54</v>
      </c>
      <c r="E142">
        <v>18521</v>
      </c>
      <c r="F142" t="s">
        <v>55</v>
      </c>
      <c r="G142" s="21">
        <v>300</v>
      </c>
      <c r="H142" s="21">
        <v>5500205</v>
      </c>
      <c r="I142" s="21">
        <v>16500615</v>
      </c>
      <c r="K142" s="34" t="str">
        <f t="shared" si="1"/>
        <v>Бард</v>
      </c>
    </row>
    <row r="143" spans="1:11">
      <c r="A143">
        <v>6716908</v>
      </c>
      <c r="B143" t="s">
        <v>1064</v>
      </c>
      <c r="C143" t="s">
        <v>233</v>
      </c>
      <c r="D143" t="s">
        <v>234</v>
      </c>
      <c r="E143">
        <v>45433</v>
      </c>
      <c r="F143" t="s">
        <v>74</v>
      </c>
      <c r="G143" s="21">
        <v>300</v>
      </c>
      <c r="H143" s="21">
        <v>4491200</v>
      </c>
      <c r="I143" s="21">
        <v>134736000</v>
      </c>
      <c r="K143" s="34" t="str">
        <f t="shared" si="1"/>
        <v>Спир</v>
      </c>
    </row>
    <row r="144" spans="1:11">
      <c r="A144">
        <v>6716885</v>
      </c>
      <c r="B144" t="s">
        <v>1064</v>
      </c>
      <c r="C144" t="s">
        <v>226</v>
      </c>
      <c r="D144" t="s">
        <v>227</v>
      </c>
      <c r="E144">
        <v>45285</v>
      </c>
      <c r="F144" t="s">
        <v>73</v>
      </c>
      <c r="G144" s="21">
        <v>200</v>
      </c>
      <c r="H144" s="21">
        <v>3556000</v>
      </c>
      <c r="I144" s="21">
        <v>71120000</v>
      </c>
      <c r="K144" s="34" t="str">
        <f t="shared" si="1"/>
        <v>Спир</v>
      </c>
    </row>
    <row r="145" spans="1:11">
      <c r="A145">
        <v>6715952</v>
      </c>
      <c r="B145" t="s">
        <v>1067</v>
      </c>
      <c r="C145" t="s">
        <v>88</v>
      </c>
      <c r="D145" t="s">
        <v>89</v>
      </c>
      <c r="E145">
        <v>45285</v>
      </c>
      <c r="F145" t="s">
        <v>73</v>
      </c>
      <c r="G145" s="21">
        <v>50</v>
      </c>
      <c r="H145" s="21">
        <v>3556000</v>
      </c>
      <c r="I145" s="21">
        <v>17780000</v>
      </c>
      <c r="K145" s="34" t="str">
        <f t="shared" si="1"/>
        <v>Спир</v>
      </c>
    </row>
    <row r="146" spans="1:11">
      <c r="A146">
        <v>6715951</v>
      </c>
      <c r="B146" t="s">
        <v>1067</v>
      </c>
      <c r="C146" t="s">
        <v>306</v>
      </c>
      <c r="D146" t="s">
        <v>307</v>
      </c>
      <c r="E146">
        <v>45285</v>
      </c>
      <c r="F146" t="s">
        <v>73</v>
      </c>
      <c r="G146" s="21">
        <v>1000</v>
      </c>
      <c r="H146" s="21">
        <v>3556222</v>
      </c>
      <c r="I146" s="21">
        <v>355622200</v>
      </c>
      <c r="K146" s="34" t="str">
        <f t="shared" si="1"/>
        <v>Спир</v>
      </c>
    </row>
    <row r="147" spans="1:11">
      <c r="A147">
        <v>6714680</v>
      </c>
      <c r="B147" t="s">
        <v>1067</v>
      </c>
      <c r="C147" t="s">
        <v>123</v>
      </c>
      <c r="D147" t="s">
        <v>124</v>
      </c>
      <c r="E147">
        <v>45285</v>
      </c>
      <c r="F147" t="s">
        <v>73</v>
      </c>
      <c r="G147" s="21">
        <v>100</v>
      </c>
      <c r="H147" s="21">
        <v>3556222</v>
      </c>
      <c r="I147" s="21">
        <v>35562220</v>
      </c>
      <c r="K147" s="34" t="str">
        <f t="shared" si="1"/>
        <v>Спир</v>
      </c>
    </row>
    <row r="148" spans="1:11">
      <c r="A148">
        <v>6713775</v>
      </c>
      <c r="B148" t="s">
        <v>1068</v>
      </c>
      <c r="C148" t="s">
        <v>318</v>
      </c>
      <c r="D148" t="s">
        <v>319</v>
      </c>
      <c r="E148">
        <v>45433</v>
      </c>
      <c r="F148" t="s">
        <v>74</v>
      </c>
      <c r="G148" s="21">
        <v>300</v>
      </c>
      <c r="H148" s="21">
        <v>4491200</v>
      </c>
      <c r="I148" s="21">
        <v>134736000</v>
      </c>
      <c r="K148" s="34" t="str">
        <f t="shared" si="1"/>
        <v>Спир</v>
      </c>
    </row>
    <row r="149" spans="1:11">
      <c r="A149">
        <v>6713762</v>
      </c>
      <c r="B149" t="s">
        <v>1068</v>
      </c>
      <c r="C149" t="s">
        <v>1069</v>
      </c>
      <c r="D149" t="s">
        <v>1070</v>
      </c>
      <c r="E149">
        <v>45285</v>
      </c>
      <c r="F149" t="s">
        <v>73</v>
      </c>
      <c r="G149" s="21">
        <v>60</v>
      </c>
      <c r="H149" s="21">
        <v>3556000</v>
      </c>
      <c r="I149" s="21">
        <v>21336000</v>
      </c>
      <c r="K149" s="34" t="str">
        <f t="shared" si="1"/>
        <v>Спир</v>
      </c>
    </row>
    <row r="150" spans="1:11">
      <c r="A150">
        <v>6712507</v>
      </c>
      <c r="B150" t="s">
        <v>1068</v>
      </c>
      <c r="C150" t="s">
        <v>56</v>
      </c>
      <c r="D150" t="s">
        <v>57</v>
      </c>
      <c r="E150">
        <v>18521</v>
      </c>
      <c r="F150" t="s">
        <v>55</v>
      </c>
      <c r="G150" s="21">
        <v>600</v>
      </c>
      <c r="H150" s="21">
        <v>5500000</v>
      </c>
      <c r="I150" s="21">
        <v>33000000</v>
      </c>
      <c r="K150" s="34" t="str">
        <f t="shared" si="1"/>
        <v>Бард</v>
      </c>
    </row>
    <row r="151" spans="1:11">
      <c r="A151">
        <v>6711515</v>
      </c>
      <c r="B151" t="s">
        <v>1015</v>
      </c>
      <c r="C151" t="s">
        <v>147</v>
      </c>
      <c r="D151" t="s">
        <v>148</v>
      </c>
      <c r="E151">
        <v>9945285</v>
      </c>
      <c r="F151" t="s">
        <v>305</v>
      </c>
      <c r="G151" s="21">
        <v>100</v>
      </c>
      <c r="H151" s="21">
        <v>3556000</v>
      </c>
      <c r="I151" s="21">
        <v>35560000</v>
      </c>
      <c r="K151" s="34" t="str">
        <f t="shared" si="1"/>
        <v>Спир</v>
      </c>
    </row>
    <row r="152" spans="1:11">
      <c r="A152">
        <v>6711148</v>
      </c>
      <c r="B152" t="s">
        <v>1015</v>
      </c>
      <c r="C152" t="s">
        <v>99</v>
      </c>
      <c r="D152" t="s">
        <v>100</v>
      </c>
      <c r="E152">
        <v>54511</v>
      </c>
      <c r="F152" t="s">
        <v>189</v>
      </c>
      <c r="G152" s="21">
        <v>16000</v>
      </c>
      <c r="H152" s="21">
        <v>355600000</v>
      </c>
      <c r="I152" s="21">
        <v>568960000</v>
      </c>
      <c r="K152" s="34" t="str">
        <f t="shared" si="1"/>
        <v>Спир</v>
      </c>
    </row>
    <row r="153" spans="1:11">
      <c r="A153">
        <v>6711083</v>
      </c>
      <c r="B153" t="s">
        <v>1015</v>
      </c>
      <c r="C153" t="s">
        <v>220</v>
      </c>
      <c r="D153" t="s">
        <v>221</v>
      </c>
      <c r="E153">
        <v>78261</v>
      </c>
      <c r="F153" t="s">
        <v>296</v>
      </c>
      <c r="G153" s="21">
        <v>6100</v>
      </c>
      <c r="H153" s="21">
        <v>35560000</v>
      </c>
      <c r="I153" s="21">
        <v>216916000</v>
      </c>
      <c r="K153" s="34" t="str">
        <f t="shared" si="1"/>
        <v>Спир</v>
      </c>
    </row>
    <row r="154" spans="1:11">
      <c r="A154">
        <v>6710290</v>
      </c>
      <c r="B154" t="s">
        <v>1015</v>
      </c>
      <c r="C154" t="s">
        <v>56</v>
      </c>
      <c r="D154" t="s">
        <v>57</v>
      </c>
      <c r="E154">
        <v>18521</v>
      </c>
      <c r="F154" t="s">
        <v>55</v>
      </c>
      <c r="G154" s="21">
        <v>500</v>
      </c>
      <c r="H154" s="21">
        <v>5500000</v>
      </c>
      <c r="I154" s="21">
        <v>27500000</v>
      </c>
      <c r="K154" s="34" t="str">
        <f t="shared" si="1"/>
        <v>Бард</v>
      </c>
    </row>
    <row r="155" spans="1:11">
      <c r="A155">
        <v>6710289</v>
      </c>
      <c r="B155" t="s">
        <v>1015</v>
      </c>
      <c r="C155" t="s">
        <v>146</v>
      </c>
      <c r="D155" t="s">
        <v>66</v>
      </c>
      <c r="E155">
        <v>18521</v>
      </c>
      <c r="F155" t="s">
        <v>55</v>
      </c>
      <c r="G155" s="21">
        <v>100</v>
      </c>
      <c r="H155" s="21">
        <v>5500005</v>
      </c>
      <c r="I155" s="21">
        <v>5500005</v>
      </c>
      <c r="K155" s="34" t="str">
        <f t="shared" si="1"/>
        <v>Бард</v>
      </c>
    </row>
    <row r="156" spans="1:11">
      <c r="A156">
        <v>6710266</v>
      </c>
      <c r="B156" t="s">
        <v>1015</v>
      </c>
      <c r="C156" t="s">
        <v>1071</v>
      </c>
      <c r="D156" t="s">
        <v>1072</v>
      </c>
      <c r="E156">
        <v>45433</v>
      </c>
      <c r="F156" t="s">
        <v>74</v>
      </c>
      <c r="G156" s="21">
        <v>200</v>
      </c>
      <c r="H156" s="21">
        <v>4491201</v>
      </c>
      <c r="I156" s="21">
        <v>89824020</v>
      </c>
      <c r="K156" s="34" t="str">
        <f t="shared" si="1"/>
        <v>Спир</v>
      </c>
    </row>
    <row r="157" spans="1:11">
      <c r="A157">
        <v>6709665</v>
      </c>
      <c r="B157" t="s">
        <v>1073</v>
      </c>
      <c r="C157" t="s">
        <v>99</v>
      </c>
      <c r="D157" t="s">
        <v>100</v>
      </c>
      <c r="E157">
        <v>54511</v>
      </c>
      <c r="F157" t="s">
        <v>189</v>
      </c>
      <c r="G157" s="21">
        <v>1000</v>
      </c>
      <c r="H157" s="21">
        <v>355600000</v>
      </c>
      <c r="I157" s="21">
        <v>35560000</v>
      </c>
      <c r="K157" s="34" t="str">
        <f t="shared" si="1"/>
        <v>Спир</v>
      </c>
    </row>
    <row r="158" spans="1:11">
      <c r="A158">
        <v>6709363</v>
      </c>
      <c r="B158" t="s">
        <v>1073</v>
      </c>
      <c r="C158" t="s">
        <v>115</v>
      </c>
      <c r="D158" t="s">
        <v>116</v>
      </c>
      <c r="E158">
        <v>45284</v>
      </c>
      <c r="F158" t="s">
        <v>72</v>
      </c>
      <c r="G158" s="21">
        <v>3220</v>
      </c>
      <c r="H158" s="21">
        <v>3589999</v>
      </c>
      <c r="I158" s="21">
        <v>1155979678</v>
      </c>
      <c r="K158" s="34" t="str">
        <f t="shared" si="1"/>
        <v>Спир</v>
      </c>
    </row>
    <row r="159" spans="1:11">
      <c r="A159">
        <v>6708067</v>
      </c>
      <c r="B159" t="s">
        <v>1073</v>
      </c>
      <c r="C159" t="s">
        <v>56</v>
      </c>
      <c r="D159" t="s">
        <v>57</v>
      </c>
      <c r="E159">
        <v>18521</v>
      </c>
      <c r="F159" t="s">
        <v>55</v>
      </c>
      <c r="G159" s="21">
        <v>700</v>
      </c>
      <c r="H159" s="21">
        <v>5500000</v>
      </c>
      <c r="I159" s="21">
        <v>38500000</v>
      </c>
      <c r="K159" s="34" t="str">
        <f t="shared" si="1"/>
        <v>Бард</v>
      </c>
    </row>
    <row r="160" spans="1:11">
      <c r="A160">
        <v>6708066</v>
      </c>
      <c r="B160" t="s">
        <v>1073</v>
      </c>
      <c r="C160" t="s">
        <v>235</v>
      </c>
      <c r="D160" t="s">
        <v>236</v>
      </c>
      <c r="E160">
        <v>18521</v>
      </c>
      <c r="F160" t="s">
        <v>55</v>
      </c>
      <c r="G160" s="21">
        <v>100</v>
      </c>
      <c r="H160" s="21">
        <v>5501000</v>
      </c>
      <c r="I160" s="21">
        <v>5501000</v>
      </c>
      <c r="K160" s="34" t="str">
        <f t="shared" si="1"/>
        <v>Бард</v>
      </c>
    </row>
    <row r="161" spans="1:11">
      <c r="A161">
        <v>6708024</v>
      </c>
      <c r="B161" t="s">
        <v>1073</v>
      </c>
      <c r="C161" t="s">
        <v>226</v>
      </c>
      <c r="D161" t="s">
        <v>227</v>
      </c>
      <c r="E161">
        <v>45285</v>
      </c>
      <c r="F161" t="s">
        <v>73</v>
      </c>
      <c r="G161" s="21">
        <v>200</v>
      </c>
      <c r="H161" s="21">
        <v>3556000</v>
      </c>
      <c r="I161" s="21">
        <v>71120000</v>
      </c>
      <c r="K161" s="34" t="str">
        <f t="shared" si="1"/>
        <v>Спир</v>
      </c>
    </row>
    <row r="162" spans="1:11">
      <c r="A162">
        <v>6708023</v>
      </c>
      <c r="B162" t="s">
        <v>1073</v>
      </c>
      <c r="C162" t="s">
        <v>133</v>
      </c>
      <c r="D162" t="s">
        <v>134</v>
      </c>
      <c r="E162">
        <v>45285</v>
      </c>
      <c r="F162" t="s">
        <v>73</v>
      </c>
      <c r="G162" s="21">
        <v>300</v>
      </c>
      <c r="H162" s="21">
        <v>3556007</v>
      </c>
      <c r="I162" s="21">
        <v>106680210</v>
      </c>
      <c r="K162" s="34" t="str">
        <f t="shared" si="1"/>
        <v>Спир</v>
      </c>
    </row>
    <row r="163" spans="1:11">
      <c r="A163">
        <v>6708022</v>
      </c>
      <c r="B163" t="s">
        <v>1073</v>
      </c>
      <c r="C163" t="s">
        <v>83</v>
      </c>
      <c r="D163" t="s">
        <v>84</v>
      </c>
      <c r="E163">
        <v>45285</v>
      </c>
      <c r="F163" t="s">
        <v>73</v>
      </c>
      <c r="G163" s="21">
        <v>400</v>
      </c>
      <c r="H163" s="21">
        <v>3556200</v>
      </c>
      <c r="I163" s="21">
        <v>142248000</v>
      </c>
      <c r="K163" s="34" t="str">
        <f t="shared" si="1"/>
        <v>Спир</v>
      </c>
    </row>
    <row r="164" spans="1:11">
      <c r="A164">
        <v>6708021</v>
      </c>
      <c r="B164" t="s">
        <v>1073</v>
      </c>
      <c r="C164" t="s">
        <v>1074</v>
      </c>
      <c r="D164" t="s">
        <v>1075</v>
      </c>
      <c r="E164">
        <v>45285</v>
      </c>
      <c r="F164" t="s">
        <v>73</v>
      </c>
      <c r="G164" s="21">
        <v>50</v>
      </c>
      <c r="H164" s="21">
        <v>3560999</v>
      </c>
      <c r="I164" s="21">
        <v>17804995</v>
      </c>
      <c r="K164" s="34" t="str">
        <f t="shared" si="1"/>
        <v>Спир</v>
      </c>
    </row>
    <row r="165" spans="1:11">
      <c r="A165">
        <v>6707361</v>
      </c>
      <c r="B165" t="s">
        <v>1076</v>
      </c>
      <c r="C165" t="s">
        <v>220</v>
      </c>
      <c r="D165" t="s">
        <v>221</v>
      </c>
      <c r="E165">
        <v>78261</v>
      </c>
      <c r="F165" t="s">
        <v>296</v>
      </c>
      <c r="G165" s="21">
        <v>6100</v>
      </c>
      <c r="H165" s="21">
        <v>35560000</v>
      </c>
      <c r="I165" s="21">
        <v>216916000</v>
      </c>
      <c r="K165" s="34" t="str">
        <f t="shared" si="1"/>
        <v>Спир</v>
      </c>
    </row>
    <row r="166" spans="1:11">
      <c r="A166">
        <v>6707127</v>
      </c>
      <c r="B166" t="s">
        <v>1076</v>
      </c>
      <c r="C166" t="s">
        <v>151</v>
      </c>
      <c r="D166" t="s">
        <v>152</v>
      </c>
      <c r="E166">
        <v>45433</v>
      </c>
      <c r="F166" t="s">
        <v>74</v>
      </c>
      <c r="G166" s="21">
        <v>100</v>
      </c>
      <c r="H166" s="21">
        <v>4491222</v>
      </c>
      <c r="I166" s="21">
        <v>44912220</v>
      </c>
      <c r="K166" s="34" t="str">
        <f t="shared" si="1"/>
        <v>Спир</v>
      </c>
    </row>
    <row r="167" spans="1:11">
      <c r="A167">
        <v>6705623</v>
      </c>
      <c r="B167" t="s">
        <v>1076</v>
      </c>
      <c r="C167" t="s">
        <v>56</v>
      </c>
      <c r="D167" t="s">
        <v>57</v>
      </c>
      <c r="E167">
        <v>18521</v>
      </c>
      <c r="F167" t="s">
        <v>55</v>
      </c>
      <c r="G167" s="21">
        <v>100</v>
      </c>
      <c r="H167" s="21">
        <v>5500000</v>
      </c>
      <c r="I167" s="21">
        <v>5500000</v>
      </c>
      <c r="K167" s="34" t="str">
        <f t="shared" si="1"/>
        <v>Бард</v>
      </c>
    </row>
    <row r="168" spans="1:11">
      <c r="A168">
        <v>6705622</v>
      </c>
      <c r="B168" t="s">
        <v>1076</v>
      </c>
      <c r="C168" t="s">
        <v>53</v>
      </c>
      <c r="D168" t="s">
        <v>54</v>
      </c>
      <c r="E168">
        <v>18521</v>
      </c>
      <c r="F168" t="s">
        <v>55</v>
      </c>
      <c r="G168" s="21">
        <v>300</v>
      </c>
      <c r="H168" s="21">
        <v>5500205</v>
      </c>
      <c r="I168" s="21">
        <v>16500615</v>
      </c>
      <c r="K168" s="34" t="str">
        <f t="shared" si="1"/>
        <v>Бард</v>
      </c>
    </row>
    <row r="169" spans="1:11">
      <c r="A169">
        <v>6705621</v>
      </c>
      <c r="B169" t="s">
        <v>1076</v>
      </c>
      <c r="C169" t="s">
        <v>297</v>
      </c>
      <c r="D169" t="s">
        <v>298</v>
      </c>
      <c r="E169">
        <v>18521</v>
      </c>
      <c r="F169" t="s">
        <v>55</v>
      </c>
      <c r="G169" s="21">
        <v>100</v>
      </c>
      <c r="H169" s="21">
        <v>5525555</v>
      </c>
      <c r="I169" s="21">
        <v>5525555</v>
      </c>
      <c r="K169" s="34" t="str">
        <f t="shared" si="1"/>
        <v>Бард</v>
      </c>
    </row>
    <row r="170" spans="1:11">
      <c r="A170">
        <v>6705620</v>
      </c>
      <c r="B170" t="s">
        <v>1076</v>
      </c>
      <c r="C170" t="s">
        <v>253</v>
      </c>
      <c r="D170" t="s">
        <v>254</v>
      </c>
      <c r="E170">
        <v>18521</v>
      </c>
      <c r="F170" t="s">
        <v>55</v>
      </c>
      <c r="G170" s="21">
        <v>100</v>
      </c>
      <c r="H170" s="21">
        <v>5550000</v>
      </c>
      <c r="I170" s="21">
        <v>5550000</v>
      </c>
      <c r="K170" s="34" t="str">
        <f t="shared" si="1"/>
        <v>Бард</v>
      </c>
    </row>
    <row r="171" spans="1:11">
      <c r="A171">
        <v>6705580</v>
      </c>
      <c r="B171" t="s">
        <v>1076</v>
      </c>
      <c r="C171" t="s">
        <v>113</v>
      </c>
      <c r="D171" t="s">
        <v>114</v>
      </c>
      <c r="E171">
        <v>45285</v>
      </c>
      <c r="F171" t="s">
        <v>73</v>
      </c>
      <c r="G171" s="21">
        <v>40</v>
      </c>
      <c r="H171" s="21">
        <v>3556001</v>
      </c>
      <c r="I171" s="21">
        <v>14224004</v>
      </c>
      <c r="K171" s="34" t="str">
        <f t="shared" si="1"/>
        <v>Спир</v>
      </c>
    </row>
    <row r="172" spans="1:11">
      <c r="A172">
        <v>6703163</v>
      </c>
      <c r="B172" t="s">
        <v>1077</v>
      </c>
      <c r="C172" t="s">
        <v>235</v>
      </c>
      <c r="D172" t="s">
        <v>236</v>
      </c>
      <c r="E172">
        <v>18521</v>
      </c>
      <c r="F172" t="s">
        <v>55</v>
      </c>
      <c r="G172" s="21">
        <v>100</v>
      </c>
      <c r="H172" s="21">
        <v>5501000</v>
      </c>
      <c r="I172" s="21">
        <v>5501000</v>
      </c>
      <c r="K172" s="34" t="str">
        <f t="shared" si="1"/>
        <v>Бард</v>
      </c>
    </row>
    <row r="173" spans="1:11">
      <c r="A173">
        <v>6703133</v>
      </c>
      <c r="B173" t="s">
        <v>1077</v>
      </c>
      <c r="C173" t="s">
        <v>115</v>
      </c>
      <c r="D173" t="s">
        <v>116</v>
      </c>
      <c r="E173">
        <v>45284</v>
      </c>
      <c r="F173" t="s">
        <v>72</v>
      </c>
      <c r="G173" s="21">
        <v>3220</v>
      </c>
      <c r="H173" s="21">
        <v>3590777</v>
      </c>
      <c r="I173" s="21">
        <v>1156230194</v>
      </c>
      <c r="K173" s="34" t="str">
        <f t="shared" si="1"/>
        <v>Спир</v>
      </c>
    </row>
    <row r="174" spans="1:11">
      <c r="A174">
        <v>6702122</v>
      </c>
      <c r="B174" t="s">
        <v>1078</v>
      </c>
      <c r="C174" t="s">
        <v>56</v>
      </c>
      <c r="D174" t="s">
        <v>57</v>
      </c>
      <c r="E174">
        <v>18521</v>
      </c>
      <c r="F174" t="s">
        <v>55</v>
      </c>
      <c r="G174" s="21">
        <v>600</v>
      </c>
      <c r="H174" s="21">
        <v>5500000</v>
      </c>
      <c r="I174" s="21">
        <v>33000000</v>
      </c>
      <c r="K174" s="34" t="str">
        <f t="shared" si="1"/>
        <v>Бард</v>
      </c>
    </row>
    <row r="175" spans="1:11">
      <c r="A175">
        <v>6702116</v>
      </c>
      <c r="B175" t="s">
        <v>1078</v>
      </c>
      <c r="C175" t="s">
        <v>1079</v>
      </c>
      <c r="D175" t="s">
        <v>1080</v>
      </c>
      <c r="E175">
        <v>45433</v>
      </c>
      <c r="F175" t="s">
        <v>74</v>
      </c>
      <c r="G175" s="21">
        <v>30</v>
      </c>
      <c r="H175" s="21">
        <v>4491200</v>
      </c>
      <c r="I175" s="21">
        <v>13473600</v>
      </c>
      <c r="K175" s="34" t="str">
        <f t="shared" si="1"/>
        <v>Спир</v>
      </c>
    </row>
    <row r="176" spans="1:11">
      <c r="A176">
        <v>6702099</v>
      </c>
      <c r="B176" t="s">
        <v>1078</v>
      </c>
      <c r="C176" t="s">
        <v>251</v>
      </c>
      <c r="D176" t="s">
        <v>252</v>
      </c>
      <c r="E176">
        <v>45285</v>
      </c>
      <c r="F176" t="s">
        <v>73</v>
      </c>
      <c r="G176" s="21">
        <v>250</v>
      </c>
      <c r="H176" s="21">
        <v>3566000</v>
      </c>
      <c r="I176" s="21">
        <v>89150000</v>
      </c>
      <c r="K176" s="34" t="str">
        <f t="shared" si="1"/>
        <v>Спир</v>
      </c>
    </row>
    <row r="177" spans="1:11">
      <c r="A177">
        <v>6700859</v>
      </c>
      <c r="B177" t="s">
        <v>1078</v>
      </c>
      <c r="C177" t="s">
        <v>149</v>
      </c>
      <c r="D177" t="s">
        <v>150</v>
      </c>
      <c r="E177">
        <v>45284</v>
      </c>
      <c r="F177" t="s">
        <v>72</v>
      </c>
      <c r="G177" s="21">
        <v>100</v>
      </c>
      <c r="H177" s="21">
        <v>3589040</v>
      </c>
      <c r="I177" s="21">
        <v>35890400</v>
      </c>
      <c r="K177" s="34" t="str">
        <f t="shared" si="1"/>
        <v>Спир</v>
      </c>
    </row>
    <row r="178" spans="1:11">
      <c r="A178">
        <v>6700858</v>
      </c>
      <c r="B178" t="s">
        <v>1078</v>
      </c>
      <c r="C178" t="s">
        <v>115</v>
      </c>
      <c r="D178" t="s">
        <v>116</v>
      </c>
      <c r="E178">
        <v>45284</v>
      </c>
      <c r="F178" t="s">
        <v>72</v>
      </c>
      <c r="G178" s="21">
        <v>920</v>
      </c>
      <c r="H178" s="21">
        <v>3589588</v>
      </c>
      <c r="I178" s="21">
        <v>330242096</v>
      </c>
      <c r="K178" s="34" t="str">
        <f t="shared" si="1"/>
        <v>Спир</v>
      </c>
    </row>
    <row r="179" spans="1:11">
      <c r="A179">
        <v>6700857</v>
      </c>
      <c r="B179" t="s">
        <v>1078</v>
      </c>
      <c r="C179" t="s">
        <v>230</v>
      </c>
      <c r="D179" t="s">
        <v>117</v>
      </c>
      <c r="E179">
        <v>45284</v>
      </c>
      <c r="F179" t="s">
        <v>72</v>
      </c>
      <c r="G179" s="21">
        <v>1600</v>
      </c>
      <c r="H179" s="21">
        <v>3589788</v>
      </c>
      <c r="I179" s="21">
        <v>574366080</v>
      </c>
      <c r="K179" s="34" t="str">
        <f t="shared" si="1"/>
        <v>Спир</v>
      </c>
    </row>
    <row r="180" spans="1:11">
      <c r="A180">
        <v>6700856</v>
      </c>
      <c r="B180" t="s">
        <v>1078</v>
      </c>
      <c r="C180" t="s">
        <v>226</v>
      </c>
      <c r="D180" t="s">
        <v>227</v>
      </c>
      <c r="E180">
        <v>45284</v>
      </c>
      <c r="F180" t="s">
        <v>72</v>
      </c>
      <c r="G180" s="21">
        <v>200</v>
      </c>
      <c r="H180" s="21">
        <v>3592000</v>
      </c>
      <c r="I180" s="21">
        <v>71840000</v>
      </c>
      <c r="K180" s="34" t="str">
        <f t="shared" si="1"/>
        <v>Спир</v>
      </c>
    </row>
    <row r="181" spans="1:11">
      <c r="A181">
        <v>6700855</v>
      </c>
      <c r="B181" t="s">
        <v>1078</v>
      </c>
      <c r="C181" t="s">
        <v>546</v>
      </c>
      <c r="D181" t="s">
        <v>299</v>
      </c>
      <c r="E181">
        <v>45284</v>
      </c>
      <c r="F181" t="s">
        <v>72</v>
      </c>
      <c r="G181" s="21">
        <v>50</v>
      </c>
      <c r="H181" s="21">
        <v>3592000</v>
      </c>
      <c r="I181" s="21">
        <v>17960000</v>
      </c>
      <c r="K181" s="34" t="str">
        <f t="shared" si="1"/>
        <v>Спир</v>
      </c>
    </row>
    <row r="182" spans="1:11">
      <c r="A182">
        <v>6700854</v>
      </c>
      <c r="B182" t="s">
        <v>1078</v>
      </c>
      <c r="C182" t="s">
        <v>222</v>
      </c>
      <c r="D182" t="s">
        <v>223</v>
      </c>
      <c r="E182">
        <v>45284</v>
      </c>
      <c r="F182" t="s">
        <v>72</v>
      </c>
      <c r="G182" s="21">
        <v>100</v>
      </c>
      <c r="H182" s="21">
        <v>3592000</v>
      </c>
      <c r="I182" s="21">
        <v>35920000</v>
      </c>
      <c r="K182" s="34" t="str">
        <f t="shared" si="1"/>
        <v>Спир</v>
      </c>
    </row>
    <row r="183" spans="1:11">
      <c r="A183">
        <v>6700853</v>
      </c>
      <c r="B183" t="s">
        <v>1078</v>
      </c>
      <c r="C183" t="s">
        <v>487</v>
      </c>
      <c r="D183" t="s">
        <v>494</v>
      </c>
      <c r="E183">
        <v>45284</v>
      </c>
      <c r="F183" t="s">
        <v>72</v>
      </c>
      <c r="G183" s="21">
        <v>100</v>
      </c>
      <c r="H183" s="21">
        <v>3592000</v>
      </c>
      <c r="I183" s="21">
        <v>35920000</v>
      </c>
      <c r="K183" s="34" t="str">
        <f t="shared" si="1"/>
        <v>Спир</v>
      </c>
    </row>
    <row r="184" spans="1:11">
      <c r="A184">
        <v>6699514</v>
      </c>
      <c r="B184" t="s">
        <v>1081</v>
      </c>
      <c r="C184" t="s">
        <v>1079</v>
      </c>
      <c r="D184" t="s">
        <v>1080</v>
      </c>
      <c r="E184">
        <v>45433</v>
      </c>
      <c r="F184" t="s">
        <v>74</v>
      </c>
      <c r="G184" s="21">
        <v>40</v>
      </c>
      <c r="H184" s="21">
        <v>4491200</v>
      </c>
      <c r="I184" s="21">
        <v>17964800</v>
      </c>
      <c r="K184" s="34" t="str">
        <f t="shared" si="1"/>
        <v>Спир</v>
      </c>
    </row>
    <row r="185" spans="1:11">
      <c r="A185">
        <v>6697873</v>
      </c>
      <c r="B185" t="s">
        <v>1081</v>
      </c>
      <c r="C185" t="s">
        <v>547</v>
      </c>
      <c r="D185" t="s">
        <v>317</v>
      </c>
      <c r="E185">
        <v>45433</v>
      </c>
      <c r="F185" t="s">
        <v>74</v>
      </c>
      <c r="G185" s="21">
        <v>20</v>
      </c>
      <c r="H185" s="21">
        <v>4491200</v>
      </c>
      <c r="I185" s="21">
        <v>8982400</v>
      </c>
      <c r="K185" s="34" t="str">
        <f t="shared" si="1"/>
        <v>Спир</v>
      </c>
    </row>
    <row r="186" spans="1:11">
      <c r="A186">
        <v>6697856</v>
      </c>
      <c r="B186" t="s">
        <v>1081</v>
      </c>
      <c r="C186" t="s">
        <v>115</v>
      </c>
      <c r="D186" t="s">
        <v>116</v>
      </c>
      <c r="E186">
        <v>45284</v>
      </c>
      <c r="F186" t="s">
        <v>72</v>
      </c>
      <c r="G186" s="21">
        <v>2300</v>
      </c>
      <c r="H186" s="21">
        <v>3591788</v>
      </c>
      <c r="I186" s="21">
        <v>826111240</v>
      </c>
      <c r="K186" s="34" t="str">
        <f t="shared" si="1"/>
        <v>Спир</v>
      </c>
    </row>
    <row r="187" spans="1:11">
      <c r="A187">
        <v>6696578</v>
      </c>
      <c r="B187" t="s">
        <v>1016</v>
      </c>
      <c r="C187" t="s">
        <v>220</v>
      </c>
      <c r="D187" t="s">
        <v>221</v>
      </c>
      <c r="E187">
        <v>78261</v>
      </c>
      <c r="F187" t="s">
        <v>296</v>
      </c>
      <c r="G187" s="21">
        <v>6100</v>
      </c>
      <c r="H187" s="21">
        <v>35560000</v>
      </c>
      <c r="I187" s="21">
        <v>216916000</v>
      </c>
      <c r="K187" s="34" t="str">
        <f t="shared" si="1"/>
        <v>Спир</v>
      </c>
    </row>
    <row r="188" spans="1:11">
      <c r="A188">
        <v>6696431</v>
      </c>
      <c r="B188" t="s">
        <v>1016</v>
      </c>
      <c r="C188" t="s">
        <v>155</v>
      </c>
      <c r="D188" t="s">
        <v>156</v>
      </c>
      <c r="E188">
        <v>45285</v>
      </c>
      <c r="F188" t="s">
        <v>73</v>
      </c>
      <c r="G188" s="21">
        <v>3210</v>
      </c>
      <c r="H188" s="21">
        <v>3556111</v>
      </c>
      <c r="I188" s="21">
        <v>1141511631</v>
      </c>
      <c r="K188" s="34" t="str">
        <f t="shared" si="1"/>
        <v>Спир</v>
      </c>
    </row>
    <row r="189" spans="1:11">
      <c r="A189">
        <v>6694733</v>
      </c>
      <c r="B189" t="s">
        <v>1016</v>
      </c>
      <c r="C189" t="s">
        <v>56</v>
      </c>
      <c r="D189" t="s">
        <v>57</v>
      </c>
      <c r="E189">
        <v>18521</v>
      </c>
      <c r="F189" t="s">
        <v>55</v>
      </c>
      <c r="G189" s="21">
        <v>700</v>
      </c>
      <c r="H189" s="21">
        <v>5500000</v>
      </c>
      <c r="I189" s="21">
        <v>38500000</v>
      </c>
      <c r="K189" s="34" t="str">
        <f t="shared" si="1"/>
        <v>Бард</v>
      </c>
    </row>
    <row r="190" spans="1:11">
      <c r="A190">
        <v>6694702</v>
      </c>
      <c r="B190" t="s">
        <v>1016</v>
      </c>
      <c r="C190" t="s">
        <v>107</v>
      </c>
      <c r="D190" t="s">
        <v>108</v>
      </c>
      <c r="E190">
        <v>45285</v>
      </c>
      <c r="F190" t="s">
        <v>73</v>
      </c>
      <c r="G190" s="21">
        <v>400</v>
      </c>
      <c r="H190" s="21">
        <v>3556007</v>
      </c>
      <c r="I190" s="21">
        <v>142240280</v>
      </c>
      <c r="K190" s="34" t="str">
        <f t="shared" si="1"/>
        <v>Спир</v>
      </c>
    </row>
    <row r="191" spans="1:11">
      <c r="A191">
        <v>6693070</v>
      </c>
      <c r="B191" t="s">
        <v>1082</v>
      </c>
      <c r="C191" t="s">
        <v>115</v>
      </c>
      <c r="D191" t="s">
        <v>116</v>
      </c>
      <c r="E191">
        <v>45284</v>
      </c>
      <c r="F191" t="s">
        <v>72</v>
      </c>
      <c r="G191" s="21">
        <v>3220</v>
      </c>
      <c r="H191" s="21">
        <v>3589777</v>
      </c>
      <c r="I191" s="21">
        <v>1155908194</v>
      </c>
      <c r="K191" s="34" t="str">
        <f t="shared" si="1"/>
        <v>Спир</v>
      </c>
    </row>
    <row r="192" spans="1:11">
      <c r="A192">
        <v>6691993</v>
      </c>
      <c r="B192" t="s">
        <v>1082</v>
      </c>
      <c r="C192" t="s">
        <v>56</v>
      </c>
      <c r="D192" t="s">
        <v>57</v>
      </c>
      <c r="E192">
        <v>18521</v>
      </c>
      <c r="F192" t="s">
        <v>55</v>
      </c>
      <c r="G192" s="21">
        <v>500</v>
      </c>
      <c r="H192" s="21">
        <v>5500000</v>
      </c>
      <c r="I192" s="21">
        <v>27500000</v>
      </c>
      <c r="K192" s="34" t="str">
        <f t="shared" si="1"/>
        <v>Бард</v>
      </c>
    </row>
    <row r="193" spans="1:11">
      <c r="A193">
        <v>6691992</v>
      </c>
      <c r="B193" t="s">
        <v>1082</v>
      </c>
      <c r="C193" t="s">
        <v>235</v>
      </c>
      <c r="D193" t="s">
        <v>236</v>
      </c>
      <c r="E193">
        <v>18521</v>
      </c>
      <c r="F193" t="s">
        <v>55</v>
      </c>
      <c r="G193" s="21">
        <v>100</v>
      </c>
      <c r="H193" s="21">
        <v>5501000</v>
      </c>
      <c r="I193" s="21">
        <v>5501000</v>
      </c>
      <c r="K193" s="34" t="str">
        <f t="shared" si="1"/>
        <v>Бард</v>
      </c>
    </row>
    <row r="194" spans="1:11">
      <c r="A194">
        <v>6691991</v>
      </c>
      <c r="B194" t="s">
        <v>1082</v>
      </c>
      <c r="C194" t="s">
        <v>235</v>
      </c>
      <c r="D194" t="s">
        <v>236</v>
      </c>
      <c r="E194">
        <v>18521</v>
      </c>
      <c r="F194" t="s">
        <v>55</v>
      </c>
      <c r="G194" s="21">
        <v>100</v>
      </c>
      <c r="H194" s="21">
        <v>5501000</v>
      </c>
      <c r="I194" s="21">
        <v>5501000</v>
      </c>
      <c r="K194" s="34" t="str">
        <f t="shared" si="1"/>
        <v>Бард</v>
      </c>
    </row>
    <row r="195" spans="1:11">
      <c r="A195">
        <v>6691959</v>
      </c>
      <c r="B195" t="s">
        <v>1082</v>
      </c>
      <c r="C195" t="s">
        <v>94</v>
      </c>
      <c r="D195" t="s">
        <v>95</v>
      </c>
      <c r="E195">
        <v>45285</v>
      </c>
      <c r="F195" t="s">
        <v>73</v>
      </c>
      <c r="G195" s="21">
        <v>450</v>
      </c>
      <c r="H195" s="21">
        <v>3556001</v>
      </c>
      <c r="I195" s="21">
        <v>160020045</v>
      </c>
      <c r="K195" s="34" t="str">
        <f t="shared" si="1"/>
        <v>Спир</v>
      </c>
    </row>
    <row r="196" spans="1:11">
      <c r="A196">
        <v>6691958</v>
      </c>
      <c r="B196" t="s">
        <v>1082</v>
      </c>
      <c r="C196" t="s">
        <v>153</v>
      </c>
      <c r="D196" t="s">
        <v>154</v>
      </c>
      <c r="E196">
        <v>45285</v>
      </c>
      <c r="F196" t="s">
        <v>73</v>
      </c>
      <c r="G196" s="21">
        <v>100</v>
      </c>
      <c r="H196" s="21">
        <v>3556002</v>
      </c>
      <c r="I196" s="21">
        <v>35560020</v>
      </c>
      <c r="K196" s="34" t="str">
        <f t="shared" si="1"/>
        <v>Спир</v>
      </c>
    </row>
    <row r="197" spans="1:11">
      <c r="A197">
        <v>6687610</v>
      </c>
      <c r="B197" t="s">
        <v>1083</v>
      </c>
      <c r="C197" t="s">
        <v>115</v>
      </c>
      <c r="D197" t="s">
        <v>116</v>
      </c>
      <c r="E197">
        <v>45284</v>
      </c>
      <c r="F197" t="s">
        <v>72</v>
      </c>
      <c r="G197" s="21">
        <v>3220</v>
      </c>
      <c r="H197" s="21">
        <v>3589888</v>
      </c>
      <c r="I197" s="21">
        <v>1155943936</v>
      </c>
      <c r="K197" s="34" t="str">
        <f t="shared" si="1"/>
        <v>Спир</v>
      </c>
    </row>
    <row r="198" spans="1:11">
      <c r="A198">
        <v>6687609</v>
      </c>
      <c r="B198" t="s">
        <v>1083</v>
      </c>
      <c r="C198" t="s">
        <v>544</v>
      </c>
      <c r="D198" t="s">
        <v>545</v>
      </c>
      <c r="E198">
        <v>45285</v>
      </c>
      <c r="F198" t="s">
        <v>73</v>
      </c>
      <c r="G198" s="21">
        <v>100</v>
      </c>
      <c r="H198" s="21">
        <v>3560000</v>
      </c>
      <c r="I198" s="21">
        <v>35600000</v>
      </c>
      <c r="K198" s="34" t="str">
        <f t="shared" si="1"/>
        <v>Спир</v>
      </c>
    </row>
    <row r="199" spans="1:11">
      <c r="A199">
        <v>6685521</v>
      </c>
      <c r="B199" t="s">
        <v>1083</v>
      </c>
      <c r="C199" t="s">
        <v>56</v>
      </c>
      <c r="D199" t="s">
        <v>57</v>
      </c>
      <c r="E199">
        <v>18521</v>
      </c>
      <c r="F199" t="s">
        <v>55</v>
      </c>
      <c r="G199" s="21">
        <v>300</v>
      </c>
      <c r="H199" s="21">
        <v>5500000</v>
      </c>
      <c r="I199" s="21">
        <v>16500000</v>
      </c>
      <c r="K199" s="34" t="str">
        <f t="shared" ref="K199:K262" si="2">LEFT(F199,4)</f>
        <v>Бард</v>
      </c>
    </row>
    <row r="200" spans="1:11">
      <c r="A200">
        <v>6685520</v>
      </c>
      <c r="B200" t="s">
        <v>1083</v>
      </c>
      <c r="C200" t="s">
        <v>146</v>
      </c>
      <c r="D200" t="s">
        <v>66</v>
      </c>
      <c r="E200">
        <v>18521</v>
      </c>
      <c r="F200" t="s">
        <v>55</v>
      </c>
      <c r="G200" s="21">
        <v>100</v>
      </c>
      <c r="H200" s="21">
        <v>5500005</v>
      </c>
      <c r="I200" s="21">
        <v>5500005</v>
      </c>
      <c r="K200" s="34" t="str">
        <f t="shared" si="2"/>
        <v>Бард</v>
      </c>
    </row>
    <row r="201" spans="1:11">
      <c r="A201">
        <v>6685519</v>
      </c>
      <c r="B201" t="s">
        <v>1083</v>
      </c>
      <c r="C201" t="s">
        <v>53</v>
      </c>
      <c r="D201" t="s">
        <v>54</v>
      </c>
      <c r="E201">
        <v>18521</v>
      </c>
      <c r="F201" t="s">
        <v>55</v>
      </c>
      <c r="G201" s="21">
        <v>300</v>
      </c>
      <c r="H201" s="21">
        <v>5500205</v>
      </c>
      <c r="I201" s="21">
        <v>16500615</v>
      </c>
      <c r="K201" s="34" t="str">
        <f t="shared" si="2"/>
        <v>Бард</v>
      </c>
    </row>
    <row r="202" spans="1:11">
      <c r="A202">
        <v>6683751</v>
      </c>
      <c r="B202" t="s">
        <v>1084</v>
      </c>
      <c r="C202" t="s">
        <v>220</v>
      </c>
      <c r="D202" t="s">
        <v>221</v>
      </c>
      <c r="E202">
        <v>78261</v>
      </c>
      <c r="F202" t="s">
        <v>296</v>
      </c>
      <c r="G202" s="21">
        <v>6100</v>
      </c>
      <c r="H202" s="21">
        <v>35560000</v>
      </c>
      <c r="I202" s="21">
        <v>216916000</v>
      </c>
      <c r="K202" s="34" t="str">
        <f t="shared" si="2"/>
        <v>Спир</v>
      </c>
    </row>
    <row r="203" spans="1:11">
      <c r="A203">
        <v>6681602</v>
      </c>
      <c r="B203" t="s">
        <v>1084</v>
      </c>
      <c r="C203" t="s">
        <v>56</v>
      </c>
      <c r="D203" t="s">
        <v>57</v>
      </c>
      <c r="E203">
        <v>18521</v>
      </c>
      <c r="F203" t="s">
        <v>55</v>
      </c>
      <c r="G203" s="21">
        <v>1000</v>
      </c>
      <c r="H203" s="21">
        <v>5500000</v>
      </c>
      <c r="I203" s="21">
        <v>55000000</v>
      </c>
      <c r="K203" s="34" t="str">
        <f t="shared" si="2"/>
        <v>Бард</v>
      </c>
    </row>
    <row r="204" spans="1:11">
      <c r="A204">
        <v>6681590</v>
      </c>
      <c r="B204" t="s">
        <v>1084</v>
      </c>
      <c r="C204" t="s">
        <v>1085</v>
      </c>
      <c r="D204" t="s">
        <v>1086</v>
      </c>
      <c r="E204">
        <v>45433</v>
      </c>
      <c r="F204" t="s">
        <v>74</v>
      </c>
      <c r="G204" s="21">
        <v>260</v>
      </c>
      <c r="H204" s="21">
        <v>4491200</v>
      </c>
      <c r="I204" s="21">
        <v>116771200</v>
      </c>
      <c r="K204" s="34" t="str">
        <f t="shared" si="2"/>
        <v>Спир</v>
      </c>
    </row>
    <row r="205" spans="1:11">
      <c r="A205">
        <v>6681581</v>
      </c>
      <c r="B205" t="s">
        <v>1084</v>
      </c>
      <c r="C205" t="s">
        <v>546</v>
      </c>
      <c r="D205" t="s">
        <v>299</v>
      </c>
      <c r="E205">
        <v>45285</v>
      </c>
      <c r="F205" t="s">
        <v>73</v>
      </c>
      <c r="G205" s="21">
        <v>50</v>
      </c>
      <c r="H205" s="21">
        <v>3556000</v>
      </c>
      <c r="I205" s="21">
        <v>17780000</v>
      </c>
      <c r="K205" s="34" t="str">
        <f t="shared" si="2"/>
        <v>Спир</v>
      </c>
    </row>
    <row r="206" spans="1:11">
      <c r="A206">
        <v>6681580</v>
      </c>
      <c r="B206" t="s">
        <v>1084</v>
      </c>
      <c r="C206" t="s">
        <v>111</v>
      </c>
      <c r="D206" t="s">
        <v>112</v>
      </c>
      <c r="E206">
        <v>45285</v>
      </c>
      <c r="F206" t="s">
        <v>73</v>
      </c>
      <c r="G206" s="21">
        <v>400</v>
      </c>
      <c r="H206" s="21">
        <v>3556001</v>
      </c>
      <c r="I206" s="21">
        <v>142240040</v>
      </c>
      <c r="K206" s="34" t="str">
        <f t="shared" si="2"/>
        <v>Спир</v>
      </c>
    </row>
    <row r="207" spans="1:11">
      <c r="A207">
        <v>6681579</v>
      </c>
      <c r="B207" t="s">
        <v>1084</v>
      </c>
      <c r="C207" t="s">
        <v>282</v>
      </c>
      <c r="D207" t="s">
        <v>283</v>
      </c>
      <c r="E207">
        <v>45285</v>
      </c>
      <c r="F207" t="s">
        <v>73</v>
      </c>
      <c r="G207" s="21">
        <v>100</v>
      </c>
      <c r="H207" s="21">
        <v>3558010</v>
      </c>
      <c r="I207" s="21">
        <v>35580100</v>
      </c>
      <c r="K207" s="34" t="str">
        <f t="shared" si="2"/>
        <v>Спир</v>
      </c>
    </row>
    <row r="208" spans="1:11">
      <c r="A208">
        <v>6679805</v>
      </c>
      <c r="B208" t="s">
        <v>1087</v>
      </c>
      <c r="C208" t="s">
        <v>284</v>
      </c>
      <c r="D208" t="s">
        <v>285</v>
      </c>
      <c r="E208">
        <v>45433</v>
      </c>
      <c r="F208" t="s">
        <v>74</v>
      </c>
      <c r="G208" s="21">
        <v>30</v>
      </c>
      <c r="H208" s="21">
        <v>4491200</v>
      </c>
      <c r="I208" s="21">
        <v>13473600</v>
      </c>
      <c r="K208" s="34" t="str">
        <f t="shared" si="2"/>
        <v>Спир</v>
      </c>
    </row>
    <row r="209" spans="1:11">
      <c r="A209">
        <v>6679783</v>
      </c>
      <c r="B209" t="s">
        <v>1087</v>
      </c>
      <c r="C209" t="s">
        <v>306</v>
      </c>
      <c r="D209" t="s">
        <v>307</v>
      </c>
      <c r="E209">
        <v>45285</v>
      </c>
      <c r="F209" t="s">
        <v>73</v>
      </c>
      <c r="G209" s="21">
        <v>1000</v>
      </c>
      <c r="H209" s="21">
        <v>3556777</v>
      </c>
      <c r="I209" s="21">
        <v>355677700</v>
      </c>
      <c r="K209" s="34" t="str">
        <f t="shared" si="2"/>
        <v>Спир</v>
      </c>
    </row>
    <row r="210" spans="1:11">
      <c r="A210">
        <v>6677483</v>
      </c>
      <c r="B210" t="s">
        <v>1087</v>
      </c>
      <c r="C210" t="s">
        <v>56</v>
      </c>
      <c r="D210" t="s">
        <v>57</v>
      </c>
      <c r="E210">
        <v>18521</v>
      </c>
      <c r="F210" t="s">
        <v>55</v>
      </c>
      <c r="G210" s="21">
        <v>700</v>
      </c>
      <c r="H210" s="21">
        <v>5500000</v>
      </c>
      <c r="I210" s="21">
        <v>38500000</v>
      </c>
      <c r="K210" s="34" t="str">
        <f t="shared" si="2"/>
        <v>Бард</v>
      </c>
    </row>
    <row r="211" spans="1:11">
      <c r="A211">
        <v>6677452</v>
      </c>
      <c r="B211" t="s">
        <v>1087</v>
      </c>
      <c r="C211" t="s">
        <v>312</v>
      </c>
      <c r="D211" t="s">
        <v>313</v>
      </c>
      <c r="E211">
        <v>45433</v>
      </c>
      <c r="F211" t="s">
        <v>74</v>
      </c>
      <c r="G211" s="21">
        <v>200</v>
      </c>
      <c r="H211" s="21">
        <v>4491200</v>
      </c>
      <c r="I211" s="21">
        <v>89824000</v>
      </c>
      <c r="K211" s="34" t="str">
        <f t="shared" si="2"/>
        <v>Спир</v>
      </c>
    </row>
    <row r="212" spans="1:11">
      <c r="A212">
        <v>6677451</v>
      </c>
      <c r="B212" t="s">
        <v>1087</v>
      </c>
      <c r="C212" t="s">
        <v>118</v>
      </c>
      <c r="D212" t="s">
        <v>119</v>
      </c>
      <c r="E212">
        <v>45433</v>
      </c>
      <c r="F212" t="s">
        <v>74</v>
      </c>
      <c r="G212" s="21">
        <v>50</v>
      </c>
      <c r="H212" s="21">
        <v>4492000</v>
      </c>
      <c r="I212" s="21">
        <v>22460000</v>
      </c>
      <c r="K212" s="34" t="str">
        <f t="shared" si="2"/>
        <v>Спир</v>
      </c>
    </row>
    <row r="213" spans="1:11">
      <c r="A213">
        <v>6677433</v>
      </c>
      <c r="B213" t="s">
        <v>1087</v>
      </c>
      <c r="C213" t="s">
        <v>115</v>
      </c>
      <c r="D213" t="s">
        <v>116</v>
      </c>
      <c r="E213">
        <v>45284</v>
      </c>
      <c r="F213" t="s">
        <v>72</v>
      </c>
      <c r="G213" s="21">
        <v>3220</v>
      </c>
      <c r="H213" s="21">
        <v>3589777</v>
      </c>
      <c r="I213" s="21">
        <v>1155908194</v>
      </c>
      <c r="K213" s="34" t="str">
        <f t="shared" si="2"/>
        <v>Спир</v>
      </c>
    </row>
    <row r="214" spans="1:11">
      <c r="A214">
        <v>6675404</v>
      </c>
      <c r="B214" t="s">
        <v>1017</v>
      </c>
      <c r="C214" t="s">
        <v>88</v>
      </c>
      <c r="D214" t="s">
        <v>89</v>
      </c>
      <c r="E214">
        <v>45285</v>
      </c>
      <c r="F214" t="s">
        <v>73</v>
      </c>
      <c r="G214" s="21">
        <v>50</v>
      </c>
      <c r="H214" s="21">
        <v>3556000</v>
      </c>
      <c r="I214" s="21">
        <v>17780000</v>
      </c>
      <c r="K214" s="34" t="str">
        <f t="shared" si="2"/>
        <v>Спир</v>
      </c>
    </row>
    <row r="215" spans="1:11">
      <c r="A215">
        <v>6674074</v>
      </c>
      <c r="B215" t="s">
        <v>1017</v>
      </c>
      <c r="C215" t="s">
        <v>92</v>
      </c>
      <c r="D215" t="s">
        <v>93</v>
      </c>
      <c r="E215">
        <v>78261</v>
      </c>
      <c r="F215" t="s">
        <v>296</v>
      </c>
      <c r="G215" s="21">
        <v>4400</v>
      </c>
      <c r="H215" s="21">
        <v>35560000</v>
      </c>
      <c r="I215" s="21">
        <v>156464000</v>
      </c>
      <c r="K215" s="34" t="str">
        <f t="shared" si="2"/>
        <v>Спир</v>
      </c>
    </row>
    <row r="216" spans="1:11">
      <c r="A216">
        <v>6673378</v>
      </c>
      <c r="B216" t="s">
        <v>1017</v>
      </c>
      <c r="C216" t="s">
        <v>56</v>
      </c>
      <c r="D216" t="s">
        <v>57</v>
      </c>
      <c r="E216">
        <v>18521</v>
      </c>
      <c r="F216" t="s">
        <v>55</v>
      </c>
      <c r="G216" s="21">
        <v>700</v>
      </c>
      <c r="H216" s="21">
        <v>5500000</v>
      </c>
      <c r="I216" s="21">
        <v>38500000</v>
      </c>
      <c r="K216" s="34" t="str">
        <f t="shared" si="2"/>
        <v>Бард</v>
      </c>
    </row>
    <row r="217" spans="1:11">
      <c r="A217">
        <v>6673364</v>
      </c>
      <c r="B217" t="s">
        <v>1017</v>
      </c>
      <c r="C217" t="s">
        <v>98</v>
      </c>
      <c r="D217" t="s">
        <v>87</v>
      </c>
      <c r="E217">
        <v>45433</v>
      </c>
      <c r="F217" t="s">
        <v>74</v>
      </c>
      <c r="G217" s="21">
        <v>100</v>
      </c>
      <c r="H217" s="21">
        <v>4492000</v>
      </c>
      <c r="I217" s="21">
        <v>44920000</v>
      </c>
      <c r="K217" s="34" t="str">
        <f t="shared" si="2"/>
        <v>Спир</v>
      </c>
    </row>
    <row r="218" spans="1:11">
      <c r="A218">
        <v>6671557</v>
      </c>
      <c r="B218" t="s">
        <v>1018</v>
      </c>
      <c r="C218" t="s">
        <v>1088</v>
      </c>
      <c r="D218" t="s">
        <v>1089</v>
      </c>
      <c r="E218">
        <v>45433</v>
      </c>
      <c r="F218" t="s">
        <v>74</v>
      </c>
      <c r="G218" s="21">
        <v>30</v>
      </c>
      <c r="H218" s="21">
        <v>4491200</v>
      </c>
      <c r="I218" s="21">
        <v>13473600</v>
      </c>
      <c r="K218" s="34" t="str">
        <f t="shared" si="2"/>
        <v>Спир</v>
      </c>
    </row>
    <row r="219" spans="1:11">
      <c r="A219">
        <v>6671539</v>
      </c>
      <c r="B219" t="s">
        <v>1018</v>
      </c>
      <c r="C219" t="s">
        <v>115</v>
      </c>
      <c r="D219" t="s">
        <v>116</v>
      </c>
      <c r="E219">
        <v>45284</v>
      </c>
      <c r="F219" t="s">
        <v>72</v>
      </c>
      <c r="G219" s="21">
        <v>3200</v>
      </c>
      <c r="H219" s="21">
        <v>3589099</v>
      </c>
      <c r="I219" s="21">
        <v>1148511680</v>
      </c>
      <c r="K219" s="34" t="str">
        <f t="shared" si="2"/>
        <v>Спир</v>
      </c>
    </row>
    <row r="220" spans="1:11">
      <c r="A220">
        <v>6671538</v>
      </c>
      <c r="B220" t="s">
        <v>1018</v>
      </c>
      <c r="C220" t="s">
        <v>278</v>
      </c>
      <c r="D220" t="s">
        <v>279</v>
      </c>
      <c r="E220">
        <v>45284</v>
      </c>
      <c r="F220" t="s">
        <v>72</v>
      </c>
      <c r="G220" s="21">
        <v>100</v>
      </c>
      <c r="H220" s="21">
        <v>3591500</v>
      </c>
      <c r="I220" s="21">
        <v>35915000</v>
      </c>
      <c r="K220" s="34" t="str">
        <f t="shared" si="2"/>
        <v>Спир</v>
      </c>
    </row>
    <row r="221" spans="1:11">
      <c r="A221">
        <v>6671534</v>
      </c>
      <c r="B221" t="s">
        <v>1018</v>
      </c>
      <c r="C221" t="s">
        <v>81</v>
      </c>
      <c r="D221" t="s">
        <v>82</v>
      </c>
      <c r="E221">
        <v>45285</v>
      </c>
      <c r="F221" t="s">
        <v>73</v>
      </c>
      <c r="G221" s="21">
        <v>20</v>
      </c>
      <c r="H221" s="21">
        <v>3556001</v>
      </c>
      <c r="I221" s="21">
        <v>7112002</v>
      </c>
      <c r="K221" s="34" t="str">
        <f t="shared" si="2"/>
        <v>Спир</v>
      </c>
    </row>
    <row r="222" spans="1:11">
      <c r="A222">
        <v>6669858</v>
      </c>
      <c r="B222" t="s">
        <v>1018</v>
      </c>
      <c r="C222" t="s">
        <v>56</v>
      </c>
      <c r="D222" t="s">
        <v>57</v>
      </c>
      <c r="E222">
        <v>18521</v>
      </c>
      <c r="F222" t="s">
        <v>55</v>
      </c>
      <c r="G222" s="21">
        <v>500</v>
      </c>
      <c r="H222" s="21">
        <v>5500000</v>
      </c>
      <c r="I222" s="21">
        <v>27500000</v>
      </c>
      <c r="K222" s="34" t="str">
        <f t="shared" si="2"/>
        <v>Бард</v>
      </c>
    </row>
    <row r="223" spans="1:11">
      <c r="A223">
        <v>6669857</v>
      </c>
      <c r="B223" t="s">
        <v>1018</v>
      </c>
      <c r="C223" t="s">
        <v>235</v>
      </c>
      <c r="D223" t="s">
        <v>236</v>
      </c>
      <c r="E223">
        <v>18521</v>
      </c>
      <c r="F223" t="s">
        <v>55</v>
      </c>
      <c r="G223" s="21">
        <v>100</v>
      </c>
      <c r="H223" s="21">
        <v>5501000</v>
      </c>
      <c r="I223" s="21">
        <v>5501000</v>
      </c>
      <c r="K223" s="34" t="str">
        <f t="shared" si="2"/>
        <v>Бард</v>
      </c>
    </row>
    <row r="224" spans="1:11">
      <c r="A224">
        <v>6669856</v>
      </c>
      <c r="B224" t="s">
        <v>1018</v>
      </c>
      <c r="C224" t="s">
        <v>235</v>
      </c>
      <c r="D224" t="s">
        <v>236</v>
      </c>
      <c r="E224">
        <v>18521</v>
      </c>
      <c r="F224" t="s">
        <v>55</v>
      </c>
      <c r="G224" s="21">
        <v>100</v>
      </c>
      <c r="H224" s="21">
        <v>5501000</v>
      </c>
      <c r="I224" s="21">
        <v>5501000</v>
      </c>
      <c r="K224" s="34" t="str">
        <f t="shared" si="2"/>
        <v>Бард</v>
      </c>
    </row>
    <row r="225" spans="1:11">
      <c r="A225">
        <v>6669842</v>
      </c>
      <c r="B225" t="s">
        <v>1018</v>
      </c>
      <c r="C225" t="s">
        <v>151</v>
      </c>
      <c r="D225" t="s">
        <v>152</v>
      </c>
      <c r="E225">
        <v>45433</v>
      </c>
      <c r="F225" t="s">
        <v>74</v>
      </c>
      <c r="G225" s="21">
        <v>200</v>
      </c>
      <c r="H225" s="21">
        <v>4492000</v>
      </c>
      <c r="I225" s="21">
        <v>89840000</v>
      </c>
      <c r="K225" s="34" t="str">
        <f t="shared" si="2"/>
        <v>Спир</v>
      </c>
    </row>
    <row r="226" spans="1:11">
      <c r="A226">
        <v>6669826</v>
      </c>
      <c r="B226" t="s">
        <v>1018</v>
      </c>
      <c r="C226" t="s">
        <v>220</v>
      </c>
      <c r="D226" t="s">
        <v>221</v>
      </c>
      <c r="E226">
        <v>45285</v>
      </c>
      <c r="F226" t="s">
        <v>73</v>
      </c>
      <c r="G226" s="21">
        <v>300</v>
      </c>
      <c r="H226" s="21">
        <v>3556000</v>
      </c>
      <c r="I226" s="21">
        <v>106680000</v>
      </c>
      <c r="K226" s="34" t="str">
        <f t="shared" si="2"/>
        <v>Спир</v>
      </c>
    </row>
    <row r="227" spans="1:11">
      <c r="A227">
        <v>6666093</v>
      </c>
      <c r="B227" t="s">
        <v>1019</v>
      </c>
      <c r="C227" t="s">
        <v>1090</v>
      </c>
      <c r="D227" t="s">
        <v>1091</v>
      </c>
      <c r="E227">
        <v>45433</v>
      </c>
      <c r="F227" t="s">
        <v>74</v>
      </c>
      <c r="G227" s="21">
        <v>20</v>
      </c>
      <c r="H227" s="21">
        <v>4491200</v>
      </c>
      <c r="I227" s="21">
        <v>8982400</v>
      </c>
      <c r="K227" s="34" t="str">
        <f t="shared" si="2"/>
        <v>Спир</v>
      </c>
    </row>
    <row r="228" spans="1:11">
      <c r="A228">
        <v>6664109</v>
      </c>
      <c r="B228" t="s">
        <v>1019</v>
      </c>
      <c r="C228" t="s">
        <v>56</v>
      </c>
      <c r="D228" t="s">
        <v>57</v>
      </c>
      <c r="E228">
        <v>18521</v>
      </c>
      <c r="F228" t="s">
        <v>55</v>
      </c>
      <c r="G228" s="21">
        <v>600</v>
      </c>
      <c r="H228" s="21">
        <v>5500000</v>
      </c>
      <c r="I228" s="21">
        <v>33000000</v>
      </c>
      <c r="K228" s="34" t="str">
        <f t="shared" si="2"/>
        <v>Бард</v>
      </c>
    </row>
    <row r="229" spans="1:11">
      <c r="A229">
        <v>6664086</v>
      </c>
      <c r="B229" t="s">
        <v>1019</v>
      </c>
      <c r="C229" t="s">
        <v>133</v>
      </c>
      <c r="D229" t="s">
        <v>134</v>
      </c>
      <c r="E229">
        <v>45285</v>
      </c>
      <c r="F229" t="s">
        <v>73</v>
      </c>
      <c r="G229" s="21">
        <v>300</v>
      </c>
      <c r="H229" s="21">
        <v>3556111</v>
      </c>
      <c r="I229" s="21">
        <v>106683330</v>
      </c>
      <c r="K229" s="34" t="str">
        <f t="shared" si="2"/>
        <v>Спир</v>
      </c>
    </row>
    <row r="230" spans="1:11">
      <c r="A230">
        <v>6662777</v>
      </c>
      <c r="B230" t="s">
        <v>1092</v>
      </c>
      <c r="C230" t="s">
        <v>115</v>
      </c>
      <c r="D230" t="s">
        <v>116</v>
      </c>
      <c r="E230">
        <v>45284</v>
      </c>
      <c r="F230" t="s">
        <v>72</v>
      </c>
      <c r="G230" s="21">
        <v>3200</v>
      </c>
      <c r="H230" s="21">
        <v>3589999</v>
      </c>
      <c r="I230" s="21">
        <v>1148799680</v>
      </c>
      <c r="K230" s="34" t="str">
        <f t="shared" si="2"/>
        <v>Спир</v>
      </c>
    </row>
    <row r="231" spans="1:11">
      <c r="A231">
        <v>6661156</v>
      </c>
      <c r="B231" t="s">
        <v>1092</v>
      </c>
      <c r="C231" t="s">
        <v>56</v>
      </c>
      <c r="D231" t="s">
        <v>57</v>
      </c>
      <c r="E231">
        <v>18521</v>
      </c>
      <c r="F231" t="s">
        <v>55</v>
      </c>
      <c r="G231" s="21">
        <v>400</v>
      </c>
      <c r="H231" s="21">
        <v>5500000</v>
      </c>
      <c r="I231" s="21">
        <v>22000000</v>
      </c>
      <c r="K231" s="34" t="str">
        <f t="shared" si="2"/>
        <v>Бард</v>
      </c>
    </row>
    <row r="232" spans="1:11">
      <c r="A232">
        <v>6661155</v>
      </c>
      <c r="B232" t="s">
        <v>1092</v>
      </c>
      <c r="C232" t="s">
        <v>146</v>
      </c>
      <c r="D232" t="s">
        <v>66</v>
      </c>
      <c r="E232">
        <v>18521</v>
      </c>
      <c r="F232" t="s">
        <v>55</v>
      </c>
      <c r="G232" s="21">
        <v>100</v>
      </c>
      <c r="H232" s="21">
        <v>5500005</v>
      </c>
      <c r="I232" s="21">
        <v>5500005</v>
      </c>
      <c r="K232" s="34" t="str">
        <f t="shared" si="2"/>
        <v>Бард</v>
      </c>
    </row>
    <row r="233" spans="1:11">
      <c r="A233">
        <v>6661154</v>
      </c>
      <c r="B233" t="s">
        <v>1092</v>
      </c>
      <c r="C233" t="s">
        <v>253</v>
      </c>
      <c r="D233" t="s">
        <v>254</v>
      </c>
      <c r="E233">
        <v>18521</v>
      </c>
      <c r="F233" t="s">
        <v>55</v>
      </c>
      <c r="G233" s="21">
        <v>100</v>
      </c>
      <c r="H233" s="21">
        <v>5500999</v>
      </c>
      <c r="I233" s="21">
        <v>5500999</v>
      </c>
      <c r="K233" s="34" t="str">
        <f t="shared" si="2"/>
        <v>Бард</v>
      </c>
    </row>
    <row r="234" spans="1:11">
      <c r="A234">
        <v>6661144</v>
      </c>
      <c r="B234" t="s">
        <v>1092</v>
      </c>
      <c r="C234" t="s">
        <v>127</v>
      </c>
      <c r="D234" t="s">
        <v>128</v>
      </c>
      <c r="E234">
        <v>45433</v>
      </c>
      <c r="F234" t="s">
        <v>74</v>
      </c>
      <c r="G234" s="21">
        <v>300</v>
      </c>
      <c r="H234" s="21">
        <v>4491200</v>
      </c>
      <c r="I234" s="21">
        <v>134736000</v>
      </c>
      <c r="K234" s="34" t="str">
        <f t="shared" si="2"/>
        <v>Спир</v>
      </c>
    </row>
    <row r="235" spans="1:11">
      <c r="A235">
        <v>6661123</v>
      </c>
      <c r="B235" t="s">
        <v>1092</v>
      </c>
      <c r="C235" t="s">
        <v>135</v>
      </c>
      <c r="D235" t="s">
        <v>136</v>
      </c>
      <c r="E235">
        <v>45285</v>
      </c>
      <c r="F235" t="s">
        <v>73</v>
      </c>
      <c r="G235" s="21">
        <v>100</v>
      </c>
      <c r="H235" s="21">
        <v>3570999</v>
      </c>
      <c r="I235" s="21">
        <v>35709990</v>
      </c>
      <c r="K235" s="34" t="str">
        <f t="shared" si="2"/>
        <v>Спир</v>
      </c>
    </row>
    <row r="236" spans="1:11">
      <c r="A236">
        <v>6659937</v>
      </c>
      <c r="B236" t="s">
        <v>1093</v>
      </c>
      <c r="C236" t="s">
        <v>314</v>
      </c>
      <c r="D236" t="s">
        <v>315</v>
      </c>
      <c r="E236">
        <v>45284</v>
      </c>
      <c r="F236" t="s">
        <v>72</v>
      </c>
      <c r="G236" s="21">
        <v>300</v>
      </c>
      <c r="H236" s="21">
        <v>3589040</v>
      </c>
      <c r="I236" s="21">
        <v>107671200</v>
      </c>
      <c r="K236" s="34" t="str">
        <f t="shared" si="2"/>
        <v>Спир</v>
      </c>
    </row>
    <row r="237" spans="1:11">
      <c r="A237">
        <v>6659936</v>
      </c>
      <c r="B237" t="s">
        <v>1093</v>
      </c>
      <c r="C237" t="s">
        <v>90</v>
      </c>
      <c r="D237" t="s">
        <v>91</v>
      </c>
      <c r="E237">
        <v>45284</v>
      </c>
      <c r="F237" t="s">
        <v>72</v>
      </c>
      <c r="G237" s="21">
        <v>3400</v>
      </c>
      <c r="H237" s="21">
        <v>3589041</v>
      </c>
      <c r="I237" s="21">
        <v>1220273940</v>
      </c>
      <c r="K237" s="34" t="str">
        <f t="shared" si="2"/>
        <v>Спир</v>
      </c>
    </row>
    <row r="238" spans="1:11">
      <c r="A238">
        <v>6658352</v>
      </c>
      <c r="B238" t="s">
        <v>1093</v>
      </c>
      <c r="C238" t="s">
        <v>56</v>
      </c>
      <c r="D238" t="s">
        <v>57</v>
      </c>
      <c r="E238">
        <v>18521</v>
      </c>
      <c r="F238" t="s">
        <v>55</v>
      </c>
      <c r="G238" s="21">
        <v>300</v>
      </c>
      <c r="H238" s="21">
        <v>5500000</v>
      </c>
      <c r="I238" s="21">
        <v>16500000</v>
      </c>
      <c r="K238" s="34" t="str">
        <f t="shared" si="2"/>
        <v>Бард</v>
      </c>
    </row>
    <row r="239" spans="1:11">
      <c r="A239">
        <v>6658351</v>
      </c>
      <c r="B239" t="s">
        <v>1093</v>
      </c>
      <c r="C239" t="s">
        <v>53</v>
      </c>
      <c r="D239" t="s">
        <v>54</v>
      </c>
      <c r="E239">
        <v>18521</v>
      </c>
      <c r="F239" t="s">
        <v>55</v>
      </c>
      <c r="G239" s="21">
        <v>300</v>
      </c>
      <c r="H239" s="21">
        <v>5500205</v>
      </c>
      <c r="I239" s="21">
        <v>16500615</v>
      </c>
      <c r="K239" s="34" t="str">
        <f t="shared" si="2"/>
        <v>Бард</v>
      </c>
    </row>
    <row r="240" spans="1:11">
      <c r="A240">
        <v>6658346</v>
      </c>
      <c r="B240" t="s">
        <v>1093</v>
      </c>
      <c r="C240" t="s">
        <v>141</v>
      </c>
      <c r="D240" t="s">
        <v>142</v>
      </c>
      <c r="E240">
        <v>45433</v>
      </c>
      <c r="F240" t="s">
        <v>74</v>
      </c>
      <c r="G240" s="21">
        <v>50</v>
      </c>
      <c r="H240" s="21">
        <v>4491200</v>
      </c>
      <c r="I240" s="21">
        <v>22456000</v>
      </c>
      <c r="K240" s="34" t="str">
        <f t="shared" si="2"/>
        <v>Спир</v>
      </c>
    </row>
    <row r="241" spans="1:11">
      <c r="A241">
        <v>6658318</v>
      </c>
      <c r="B241" t="s">
        <v>1093</v>
      </c>
      <c r="C241" t="s">
        <v>115</v>
      </c>
      <c r="D241" t="s">
        <v>116</v>
      </c>
      <c r="E241">
        <v>45284</v>
      </c>
      <c r="F241" t="s">
        <v>72</v>
      </c>
      <c r="G241" s="21">
        <v>3220</v>
      </c>
      <c r="H241" s="21">
        <v>3589040</v>
      </c>
      <c r="I241" s="21">
        <v>1155670880</v>
      </c>
      <c r="K241" s="34" t="str">
        <f t="shared" si="2"/>
        <v>Спир</v>
      </c>
    </row>
    <row r="242" spans="1:11">
      <c r="A242">
        <v>6657315</v>
      </c>
      <c r="B242" t="s">
        <v>1094</v>
      </c>
      <c r="C242" t="s">
        <v>220</v>
      </c>
      <c r="D242" t="s">
        <v>221</v>
      </c>
      <c r="E242">
        <v>78261</v>
      </c>
      <c r="F242" t="s">
        <v>296</v>
      </c>
      <c r="G242" s="21">
        <v>6000</v>
      </c>
      <c r="H242" s="21">
        <v>35560000</v>
      </c>
      <c r="I242" s="21">
        <v>213360000</v>
      </c>
      <c r="K242" s="34" t="str">
        <f t="shared" si="2"/>
        <v>Спир</v>
      </c>
    </row>
    <row r="243" spans="1:11">
      <c r="A243">
        <v>6657094</v>
      </c>
      <c r="B243" t="s">
        <v>1094</v>
      </c>
      <c r="C243" t="s">
        <v>115</v>
      </c>
      <c r="D243" t="s">
        <v>116</v>
      </c>
      <c r="E243">
        <v>45284</v>
      </c>
      <c r="F243" t="s">
        <v>72</v>
      </c>
      <c r="G243" s="21">
        <v>3220</v>
      </c>
      <c r="H243" s="21">
        <v>3589788</v>
      </c>
      <c r="I243" s="21">
        <v>1155911736</v>
      </c>
      <c r="K243" s="34" t="str">
        <f t="shared" si="2"/>
        <v>Спир</v>
      </c>
    </row>
    <row r="244" spans="1:11">
      <c r="A244">
        <v>6657092</v>
      </c>
      <c r="B244" t="s">
        <v>1094</v>
      </c>
      <c r="C244" t="s">
        <v>92</v>
      </c>
      <c r="D244" t="s">
        <v>93</v>
      </c>
      <c r="E244">
        <v>9945285</v>
      </c>
      <c r="F244" t="s">
        <v>305</v>
      </c>
      <c r="G244" s="21">
        <v>1100</v>
      </c>
      <c r="H244" s="21">
        <v>3556077</v>
      </c>
      <c r="I244" s="21">
        <v>391168470</v>
      </c>
      <c r="K244" s="34" t="str">
        <f t="shared" si="2"/>
        <v>Спир</v>
      </c>
    </row>
    <row r="245" spans="1:11">
      <c r="A245">
        <v>6656260</v>
      </c>
      <c r="B245" t="s">
        <v>1094</v>
      </c>
      <c r="C245" t="s">
        <v>220</v>
      </c>
      <c r="D245" t="s">
        <v>221</v>
      </c>
      <c r="E245">
        <v>78261</v>
      </c>
      <c r="F245" t="s">
        <v>296</v>
      </c>
      <c r="G245" s="21">
        <v>6000</v>
      </c>
      <c r="H245" s="21">
        <v>35560000</v>
      </c>
      <c r="I245" s="21">
        <v>213360000</v>
      </c>
      <c r="K245" s="34" t="str">
        <f t="shared" si="2"/>
        <v>Спир</v>
      </c>
    </row>
    <row r="246" spans="1:11">
      <c r="A246">
        <v>6656259</v>
      </c>
      <c r="B246" t="s">
        <v>1094</v>
      </c>
      <c r="C246" t="s">
        <v>300</v>
      </c>
      <c r="D246" t="s">
        <v>301</v>
      </c>
      <c r="E246">
        <v>78261</v>
      </c>
      <c r="F246" t="s">
        <v>296</v>
      </c>
      <c r="G246" s="21">
        <v>4400</v>
      </c>
      <c r="H246" s="21">
        <v>35560000</v>
      </c>
      <c r="I246" s="21">
        <v>156464000</v>
      </c>
      <c r="K246" s="34" t="str">
        <f t="shared" si="2"/>
        <v>Спир</v>
      </c>
    </row>
    <row r="247" spans="1:11">
      <c r="A247">
        <v>6655581</v>
      </c>
      <c r="B247" t="s">
        <v>1094</v>
      </c>
      <c r="C247" t="s">
        <v>56</v>
      </c>
      <c r="D247" t="s">
        <v>57</v>
      </c>
      <c r="E247">
        <v>18521</v>
      </c>
      <c r="F247" t="s">
        <v>55</v>
      </c>
      <c r="G247" s="21">
        <v>500</v>
      </c>
      <c r="H247" s="21">
        <v>5500000</v>
      </c>
      <c r="I247" s="21">
        <v>27500000</v>
      </c>
      <c r="K247" s="34" t="str">
        <f t="shared" si="2"/>
        <v>Бард</v>
      </c>
    </row>
    <row r="248" spans="1:11">
      <c r="A248">
        <v>6655580</v>
      </c>
      <c r="B248" t="s">
        <v>1094</v>
      </c>
      <c r="C248" t="s">
        <v>235</v>
      </c>
      <c r="D248" t="s">
        <v>236</v>
      </c>
      <c r="E248">
        <v>18521</v>
      </c>
      <c r="F248" t="s">
        <v>55</v>
      </c>
      <c r="G248" s="21">
        <v>100</v>
      </c>
      <c r="H248" s="21">
        <v>5501000</v>
      </c>
      <c r="I248" s="21">
        <v>5501000</v>
      </c>
      <c r="K248" s="34" t="str">
        <f t="shared" si="2"/>
        <v>Бард</v>
      </c>
    </row>
    <row r="249" spans="1:11">
      <c r="A249">
        <v>6655567</v>
      </c>
      <c r="B249" t="s">
        <v>1094</v>
      </c>
      <c r="C249" t="s">
        <v>280</v>
      </c>
      <c r="D249" t="s">
        <v>281</v>
      </c>
      <c r="E249">
        <v>9945433</v>
      </c>
      <c r="F249" t="s">
        <v>316</v>
      </c>
      <c r="G249" s="21">
        <v>400</v>
      </c>
      <c r="H249" s="21">
        <v>4495000</v>
      </c>
      <c r="I249" s="21">
        <v>179800000</v>
      </c>
      <c r="K249" s="34" t="str">
        <f t="shared" si="2"/>
        <v>Спир</v>
      </c>
    </row>
    <row r="250" spans="1:11">
      <c r="A250">
        <v>6655566</v>
      </c>
      <c r="B250" t="s">
        <v>1094</v>
      </c>
      <c r="C250" t="s">
        <v>280</v>
      </c>
      <c r="D250" t="s">
        <v>281</v>
      </c>
      <c r="E250">
        <v>45433</v>
      </c>
      <c r="F250" t="s">
        <v>74</v>
      </c>
      <c r="G250" s="21">
        <v>400</v>
      </c>
      <c r="H250" s="21">
        <v>4495000</v>
      </c>
      <c r="I250" s="21">
        <v>179800000</v>
      </c>
      <c r="K250" s="34" t="str">
        <f t="shared" si="2"/>
        <v>Спир</v>
      </c>
    </row>
    <row r="251" spans="1:11">
      <c r="A251">
        <v>6655553</v>
      </c>
      <c r="B251" t="s">
        <v>1094</v>
      </c>
      <c r="C251" t="s">
        <v>155</v>
      </c>
      <c r="D251" t="s">
        <v>156</v>
      </c>
      <c r="E251">
        <v>45284</v>
      </c>
      <c r="F251" t="s">
        <v>72</v>
      </c>
      <c r="G251" s="21">
        <v>200</v>
      </c>
      <c r="H251" s="21">
        <v>3591788</v>
      </c>
      <c r="I251" s="21">
        <v>71835760</v>
      </c>
      <c r="K251" s="34" t="str">
        <f t="shared" si="2"/>
        <v>Спир</v>
      </c>
    </row>
    <row r="252" spans="1:11">
      <c r="A252">
        <v>6655549</v>
      </c>
      <c r="B252" t="s">
        <v>1094</v>
      </c>
      <c r="C252" t="s">
        <v>226</v>
      </c>
      <c r="D252" t="s">
        <v>227</v>
      </c>
      <c r="E252">
        <v>45285</v>
      </c>
      <c r="F252" t="s">
        <v>73</v>
      </c>
      <c r="G252" s="21">
        <v>500</v>
      </c>
      <c r="H252" s="21">
        <v>3556000</v>
      </c>
      <c r="I252" s="21">
        <v>177800000</v>
      </c>
      <c r="K252" s="34" t="str">
        <f t="shared" si="2"/>
        <v>Спир</v>
      </c>
    </row>
    <row r="253" spans="1:11">
      <c r="A253">
        <v>6655548</v>
      </c>
      <c r="B253" t="s">
        <v>1094</v>
      </c>
      <c r="C253" t="s">
        <v>92</v>
      </c>
      <c r="D253" t="s">
        <v>93</v>
      </c>
      <c r="E253">
        <v>45285</v>
      </c>
      <c r="F253" t="s">
        <v>73</v>
      </c>
      <c r="G253" s="21">
        <v>3300</v>
      </c>
      <c r="H253" s="21">
        <v>3556077</v>
      </c>
      <c r="I253" s="21">
        <v>1173505410</v>
      </c>
      <c r="K253" s="34" t="str">
        <f t="shared" si="2"/>
        <v>Спир</v>
      </c>
    </row>
    <row r="254" spans="1:11">
      <c r="A254">
        <v>6655547</v>
      </c>
      <c r="B254" t="s">
        <v>1094</v>
      </c>
      <c r="C254" t="s">
        <v>303</v>
      </c>
      <c r="D254" t="s">
        <v>304</v>
      </c>
      <c r="E254">
        <v>9945285</v>
      </c>
      <c r="F254" t="s">
        <v>305</v>
      </c>
      <c r="G254" s="21">
        <v>150</v>
      </c>
      <c r="H254" s="21">
        <v>3556001</v>
      </c>
      <c r="I254" s="21">
        <v>53340015</v>
      </c>
      <c r="K254" s="34" t="str">
        <f t="shared" si="2"/>
        <v>Спир</v>
      </c>
    </row>
    <row r="255" spans="1:11">
      <c r="A255">
        <v>6654383</v>
      </c>
      <c r="B255" t="s">
        <v>1095</v>
      </c>
      <c r="C255" t="s">
        <v>155</v>
      </c>
      <c r="D255" t="s">
        <v>156</v>
      </c>
      <c r="E255">
        <v>45284</v>
      </c>
      <c r="F255" t="s">
        <v>72</v>
      </c>
      <c r="G255" s="21">
        <v>3000</v>
      </c>
      <c r="H255" s="21">
        <v>3589788</v>
      </c>
      <c r="I255" s="21">
        <v>1076936400</v>
      </c>
      <c r="K255" s="34" t="str">
        <f t="shared" si="2"/>
        <v>Спир</v>
      </c>
    </row>
    <row r="256" spans="1:11">
      <c r="A256">
        <v>6654382</v>
      </c>
      <c r="B256" t="s">
        <v>1095</v>
      </c>
      <c r="C256" t="s">
        <v>292</v>
      </c>
      <c r="D256" t="s">
        <v>293</v>
      </c>
      <c r="E256">
        <v>45284</v>
      </c>
      <c r="F256" t="s">
        <v>72</v>
      </c>
      <c r="G256" s="21">
        <v>200</v>
      </c>
      <c r="H256" s="21">
        <v>3602000</v>
      </c>
      <c r="I256" s="21">
        <v>72040000</v>
      </c>
      <c r="K256" s="34" t="str">
        <f t="shared" si="2"/>
        <v>Спир</v>
      </c>
    </row>
    <row r="257" spans="1:11">
      <c r="A257">
        <v>6653753</v>
      </c>
      <c r="B257" t="s">
        <v>1095</v>
      </c>
      <c r="C257" t="s">
        <v>99</v>
      </c>
      <c r="D257" t="s">
        <v>100</v>
      </c>
      <c r="E257">
        <v>54511</v>
      </c>
      <c r="F257" t="s">
        <v>189</v>
      </c>
      <c r="G257" s="21">
        <v>18000</v>
      </c>
      <c r="H257" s="21">
        <v>355600000</v>
      </c>
      <c r="I257" s="21">
        <v>640080000</v>
      </c>
      <c r="K257" s="34" t="str">
        <f t="shared" si="2"/>
        <v>Спир</v>
      </c>
    </row>
    <row r="258" spans="1:11">
      <c r="A258">
        <v>6652920</v>
      </c>
      <c r="B258" t="s">
        <v>1095</v>
      </c>
      <c r="C258" t="s">
        <v>56</v>
      </c>
      <c r="D258" t="s">
        <v>57</v>
      </c>
      <c r="E258">
        <v>18521</v>
      </c>
      <c r="F258" t="s">
        <v>55</v>
      </c>
      <c r="G258" s="21">
        <v>600</v>
      </c>
      <c r="H258" s="21">
        <v>5500000</v>
      </c>
      <c r="I258" s="21">
        <v>33000000</v>
      </c>
      <c r="K258" s="34" t="str">
        <f t="shared" si="2"/>
        <v>Бард</v>
      </c>
    </row>
    <row r="259" spans="1:11">
      <c r="A259">
        <v>6652883</v>
      </c>
      <c r="B259" t="s">
        <v>1095</v>
      </c>
      <c r="C259" t="s">
        <v>105</v>
      </c>
      <c r="D259" t="s">
        <v>106</v>
      </c>
      <c r="E259">
        <v>45285</v>
      </c>
      <c r="F259" t="s">
        <v>73</v>
      </c>
      <c r="G259" s="21">
        <v>50</v>
      </c>
      <c r="H259" s="21">
        <v>3556001</v>
      </c>
      <c r="I259" s="21">
        <v>17780005</v>
      </c>
      <c r="K259" s="34" t="str">
        <f t="shared" si="2"/>
        <v>Спир</v>
      </c>
    </row>
    <row r="260" spans="1:11">
      <c r="A260">
        <v>6651985</v>
      </c>
      <c r="B260" t="s">
        <v>1096</v>
      </c>
      <c r="C260" t="s">
        <v>147</v>
      </c>
      <c r="D260" t="s">
        <v>148</v>
      </c>
      <c r="E260">
        <v>45285</v>
      </c>
      <c r="F260" t="s">
        <v>73</v>
      </c>
      <c r="G260" s="21">
        <v>100</v>
      </c>
      <c r="H260" s="21">
        <v>3556001</v>
      </c>
      <c r="I260" s="21">
        <v>35560010</v>
      </c>
      <c r="K260" s="34" t="str">
        <f t="shared" si="2"/>
        <v>Спир</v>
      </c>
    </row>
    <row r="261" spans="1:11">
      <c r="A261">
        <v>6650739</v>
      </c>
      <c r="B261" t="s">
        <v>1096</v>
      </c>
      <c r="C261" t="s">
        <v>56</v>
      </c>
      <c r="D261" t="s">
        <v>57</v>
      </c>
      <c r="E261">
        <v>18521</v>
      </c>
      <c r="F261" t="s">
        <v>55</v>
      </c>
      <c r="G261" s="21">
        <v>600</v>
      </c>
      <c r="H261" s="21">
        <v>5500000</v>
      </c>
      <c r="I261" s="21">
        <v>33000000</v>
      </c>
      <c r="K261" s="34" t="str">
        <f t="shared" si="2"/>
        <v>Бард</v>
      </c>
    </row>
    <row r="262" spans="1:11">
      <c r="A262">
        <v>6650014</v>
      </c>
      <c r="B262" t="s">
        <v>1097</v>
      </c>
      <c r="C262" t="s">
        <v>75</v>
      </c>
      <c r="D262" t="s">
        <v>76</v>
      </c>
      <c r="E262">
        <v>78261</v>
      </c>
      <c r="F262" t="s">
        <v>296</v>
      </c>
      <c r="G262" s="21">
        <v>1200</v>
      </c>
      <c r="H262" s="21">
        <v>35560000</v>
      </c>
      <c r="I262" s="21">
        <v>42672000</v>
      </c>
      <c r="K262" s="34" t="str">
        <f t="shared" si="2"/>
        <v>Спир</v>
      </c>
    </row>
    <row r="263" spans="1:11">
      <c r="A263">
        <v>6649800</v>
      </c>
      <c r="B263" t="s">
        <v>1097</v>
      </c>
      <c r="C263" t="s">
        <v>1098</v>
      </c>
      <c r="D263" t="s">
        <v>1099</v>
      </c>
      <c r="E263">
        <v>45433</v>
      </c>
      <c r="F263" t="s">
        <v>74</v>
      </c>
      <c r="G263" s="21">
        <v>200</v>
      </c>
      <c r="H263" s="21">
        <v>4491200</v>
      </c>
      <c r="I263" s="21">
        <v>89824000</v>
      </c>
      <c r="K263" s="34" t="str">
        <f t="shared" ref="K263:K298" si="3">LEFT(F263,4)</f>
        <v>Спир</v>
      </c>
    </row>
    <row r="264" spans="1:11">
      <c r="A264">
        <v>6649786</v>
      </c>
      <c r="B264" t="s">
        <v>1097</v>
      </c>
      <c r="C264" t="s">
        <v>79</v>
      </c>
      <c r="D264" t="s">
        <v>80</v>
      </c>
      <c r="E264">
        <v>45284</v>
      </c>
      <c r="F264" t="s">
        <v>72</v>
      </c>
      <c r="G264" s="21">
        <v>3200</v>
      </c>
      <c r="H264" s="21">
        <v>3589788</v>
      </c>
      <c r="I264" s="21">
        <v>1148732160</v>
      </c>
      <c r="K264" s="34" t="str">
        <f t="shared" si="3"/>
        <v>Спир</v>
      </c>
    </row>
    <row r="265" spans="1:11">
      <c r="A265">
        <v>6648586</v>
      </c>
      <c r="B265" t="s">
        <v>1097</v>
      </c>
      <c r="C265" t="s">
        <v>56</v>
      </c>
      <c r="D265" t="s">
        <v>57</v>
      </c>
      <c r="E265">
        <v>18521</v>
      </c>
      <c r="F265" t="s">
        <v>55</v>
      </c>
      <c r="G265" s="21">
        <v>600</v>
      </c>
      <c r="H265" s="21">
        <v>5500000</v>
      </c>
      <c r="I265" s="21">
        <v>33000000</v>
      </c>
      <c r="K265" s="34" t="str">
        <f t="shared" si="3"/>
        <v>Бард</v>
      </c>
    </row>
    <row r="266" spans="1:11">
      <c r="A266">
        <v>6648043</v>
      </c>
      <c r="B266" t="s">
        <v>1100</v>
      </c>
      <c r="C266" t="s">
        <v>99</v>
      </c>
      <c r="D266" t="s">
        <v>100</v>
      </c>
      <c r="E266">
        <v>54511</v>
      </c>
      <c r="F266" t="s">
        <v>189</v>
      </c>
      <c r="G266" s="21">
        <v>17000</v>
      </c>
      <c r="H266" s="21">
        <v>355600000</v>
      </c>
      <c r="I266" s="21">
        <v>604520000</v>
      </c>
      <c r="K266" s="34" t="str">
        <f t="shared" si="3"/>
        <v>Спир</v>
      </c>
    </row>
    <row r="267" spans="1:11">
      <c r="A267">
        <v>6646531</v>
      </c>
      <c r="B267" t="s">
        <v>1100</v>
      </c>
      <c r="C267" t="s">
        <v>56</v>
      </c>
      <c r="D267" t="s">
        <v>57</v>
      </c>
      <c r="E267">
        <v>18521</v>
      </c>
      <c r="F267" t="s">
        <v>55</v>
      </c>
      <c r="G267" s="21">
        <v>500</v>
      </c>
      <c r="H267" s="21">
        <v>5500000</v>
      </c>
      <c r="I267" s="21">
        <v>27500000</v>
      </c>
      <c r="K267" s="34" t="str">
        <f t="shared" si="3"/>
        <v>Бард</v>
      </c>
    </row>
    <row r="268" spans="1:11">
      <c r="A268">
        <v>6646530</v>
      </c>
      <c r="B268" t="s">
        <v>1100</v>
      </c>
      <c r="C268" t="s">
        <v>235</v>
      </c>
      <c r="D268" t="s">
        <v>236</v>
      </c>
      <c r="E268">
        <v>18521</v>
      </c>
      <c r="F268" t="s">
        <v>55</v>
      </c>
      <c r="G268" s="21">
        <v>100</v>
      </c>
      <c r="H268" s="21">
        <v>5501000</v>
      </c>
      <c r="I268" s="21">
        <v>5501000</v>
      </c>
      <c r="K268" s="34" t="str">
        <f t="shared" si="3"/>
        <v>Бард</v>
      </c>
    </row>
    <row r="269" spans="1:11">
      <c r="A269">
        <v>6646523</v>
      </c>
      <c r="B269" t="s">
        <v>1100</v>
      </c>
      <c r="C269" t="s">
        <v>1101</v>
      </c>
      <c r="D269" t="s">
        <v>1102</v>
      </c>
      <c r="E269">
        <v>45433</v>
      </c>
      <c r="F269" t="s">
        <v>74</v>
      </c>
      <c r="G269" s="21">
        <v>10</v>
      </c>
      <c r="H269" s="21">
        <v>4491200</v>
      </c>
      <c r="I269" s="21">
        <v>4491200</v>
      </c>
      <c r="K269" s="34" t="str">
        <f t="shared" si="3"/>
        <v>Спир</v>
      </c>
    </row>
    <row r="270" spans="1:11">
      <c r="A270">
        <v>6644529</v>
      </c>
      <c r="B270" t="s">
        <v>1103</v>
      </c>
      <c r="C270" t="s">
        <v>56</v>
      </c>
      <c r="D270" t="s">
        <v>57</v>
      </c>
      <c r="E270">
        <v>18521</v>
      </c>
      <c r="F270" t="s">
        <v>55</v>
      </c>
      <c r="G270" s="21">
        <v>500</v>
      </c>
      <c r="H270" s="21">
        <v>5500000</v>
      </c>
      <c r="I270" s="21">
        <v>27500000</v>
      </c>
      <c r="K270" s="34" t="str">
        <f t="shared" si="3"/>
        <v>Бард</v>
      </c>
    </row>
    <row r="271" spans="1:11">
      <c r="A271">
        <v>6644528</v>
      </c>
      <c r="B271" t="s">
        <v>1103</v>
      </c>
      <c r="C271" t="s">
        <v>235</v>
      </c>
      <c r="D271" t="s">
        <v>236</v>
      </c>
      <c r="E271">
        <v>18521</v>
      </c>
      <c r="F271" t="s">
        <v>55</v>
      </c>
      <c r="G271" s="21">
        <v>100</v>
      </c>
      <c r="H271" s="21">
        <v>5500001</v>
      </c>
      <c r="I271" s="21">
        <v>5500001</v>
      </c>
      <c r="K271" s="34" t="str">
        <f t="shared" si="3"/>
        <v>Бард</v>
      </c>
    </row>
    <row r="272" spans="1:11">
      <c r="A272">
        <v>6643982</v>
      </c>
      <c r="B272" t="s">
        <v>1104</v>
      </c>
      <c r="C272" t="s">
        <v>245</v>
      </c>
      <c r="D272" t="s">
        <v>246</v>
      </c>
      <c r="E272">
        <v>78261</v>
      </c>
      <c r="F272" t="s">
        <v>296</v>
      </c>
      <c r="G272" s="21">
        <v>1200</v>
      </c>
      <c r="H272" s="21">
        <v>35560000</v>
      </c>
      <c r="I272" s="21">
        <v>42672000</v>
      </c>
      <c r="K272" s="34" t="str">
        <f t="shared" si="3"/>
        <v>Спир</v>
      </c>
    </row>
    <row r="273" spans="1:11">
      <c r="A273">
        <v>6643256</v>
      </c>
      <c r="B273" t="s">
        <v>1104</v>
      </c>
      <c r="C273" t="s">
        <v>300</v>
      </c>
      <c r="D273" t="s">
        <v>301</v>
      </c>
      <c r="E273">
        <v>78261</v>
      </c>
      <c r="F273" t="s">
        <v>296</v>
      </c>
      <c r="G273" s="21">
        <v>4400</v>
      </c>
      <c r="H273" s="21">
        <v>35560000</v>
      </c>
      <c r="I273" s="21">
        <v>156464000</v>
      </c>
      <c r="K273" s="34" t="str">
        <f t="shared" si="3"/>
        <v>Спир</v>
      </c>
    </row>
    <row r="274" spans="1:11">
      <c r="A274">
        <v>6643255</v>
      </c>
      <c r="B274" t="s">
        <v>1104</v>
      </c>
      <c r="C274" t="s">
        <v>300</v>
      </c>
      <c r="D274" t="s">
        <v>301</v>
      </c>
      <c r="E274">
        <v>78261</v>
      </c>
      <c r="F274" t="s">
        <v>296</v>
      </c>
      <c r="G274" s="21">
        <v>4400</v>
      </c>
      <c r="H274" s="21">
        <v>35560000</v>
      </c>
      <c r="I274" s="21">
        <v>156464000</v>
      </c>
      <c r="K274" s="34" t="str">
        <f t="shared" si="3"/>
        <v>Спир</v>
      </c>
    </row>
    <row r="275" spans="1:11">
      <c r="A275">
        <v>6642560</v>
      </c>
      <c r="B275" t="s">
        <v>1104</v>
      </c>
      <c r="C275" t="s">
        <v>56</v>
      </c>
      <c r="D275" t="s">
        <v>57</v>
      </c>
      <c r="E275">
        <v>18521</v>
      </c>
      <c r="F275" t="s">
        <v>55</v>
      </c>
      <c r="G275" s="21">
        <v>200</v>
      </c>
      <c r="H275" s="21">
        <v>5500000</v>
      </c>
      <c r="I275" s="21">
        <v>11000000</v>
      </c>
      <c r="K275" s="34" t="str">
        <f t="shared" si="3"/>
        <v>Бард</v>
      </c>
    </row>
    <row r="276" spans="1:11">
      <c r="A276">
        <v>6642559</v>
      </c>
      <c r="B276" t="s">
        <v>1104</v>
      </c>
      <c r="C276" t="s">
        <v>53</v>
      </c>
      <c r="D276" t="s">
        <v>54</v>
      </c>
      <c r="E276">
        <v>18521</v>
      </c>
      <c r="F276" t="s">
        <v>55</v>
      </c>
      <c r="G276" s="21">
        <v>400</v>
      </c>
      <c r="H276" s="21">
        <v>5500205</v>
      </c>
      <c r="I276" s="21">
        <v>22000820</v>
      </c>
      <c r="K276" s="34" t="str">
        <f t="shared" si="3"/>
        <v>Бард</v>
      </c>
    </row>
    <row r="277" spans="1:11">
      <c r="A277">
        <v>6642536</v>
      </c>
      <c r="B277" t="s">
        <v>1104</v>
      </c>
      <c r="C277" t="s">
        <v>94</v>
      </c>
      <c r="D277" t="s">
        <v>95</v>
      </c>
      <c r="E277">
        <v>45285</v>
      </c>
      <c r="F277" t="s">
        <v>73</v>
      </c>
      <c r="G277" s="21">
        <v>450</v>
      </c>
      <c r="H277" s="21">
        <v>3556007</v>
      </c>
      <c r="I277" s="21">
        <v>160020315</v>
      </c>
      <c r="K277" s="34" t="str">
        <f t="shared" si="3"/>
        <v>Спир</v>
      </c>
    </row>
    <row r="278" spans="1:11">
      <c r="A278">
        <v>6642535</v>
      </c>
      <c r="B278" t="s">
        <v>1104</v>
      </c>
      <c r="C278" t="s">
        <v>123</v>
      </c>
      <c r="D278" t="s">
        <v>124</v>
      </c>
      <c r="E278">
        <v>45285</v>
      </c>
      <c r="F278" t="s">
        <v>73</v>
      </c>
      <c r="G278" s="21">
        <v>150</v>
      </c>
      <c r="H278" s="21">
        <v>3556007</v>
      </c>
      <c r="I278" s="21">
        <v>53340105</v>
      </c>
      <c r="K278" s="34" t="str">
        <f t="shared" si="3"/>
        <v>Спир</v>
      </c>
    </row>
    <row r="279" spans="1:11">
      <c r="A279">
        <v>6642534</v>
      </c>
      <c r="B279" t="s">
        <v>1104</v>
      </c>
      <c r="C279" t="s">
        <v>290</v>
      </c>
      <c r="D279" t="s">
        <v>291</v>
      </c>
      <c r="E279">
        <v>45285</v>
      </c>
      <c r="F279" t="s">
        <v>73</v>
      </c>
      <c r="G279" s="21">
        <v>100</v>
      </c>
      <c r="H279" s="21">
        <v>3556007</v>
      </c>
      <c r="I279" s="21">
        <v>35560070</v>
      </c>
      <c r="K279" s="34" t="str">
        <f t="shared" si="3"/>
        <v>Спир</v>
      </c>
    </row>
    <row r="280" spans="1:11">
      <c r="A280">
        <v>6642533</v>
      </c>
      <c r="B280" t="s">
        <v>1104</v>
      </c>
      <c r="C280" t="s">
        <v>192</v>
      </c>
      <c r="D280" t="s">
        <v>193</v>
      </c>
      <c r="E280">
        <v>45285</v>
      </c>
      <c r="F280" t="s">
        <v>73</v>
      </c>
      <c r="G280" s="21">
        <v>3000</v>
      </c>
      <c r="H280" s="21">
        <v>3557007</v>
      </c>
      <c r="I280" s="21">
        <v>1067102100</v>
      </c>
      <c r="K280" s="34" t="str">
        <f t="shared" si="3"/>
        <v>Спир</v>
      </c>
    </row>
    <row r="281" spans="1:11">
      <c r="A281">
        <v>6641952</v>
      </c>
      <c r="B281" t="s">
        <v>1105</v>
      </c>
      <c r="C281" t="s">
        <v>1106</v>
      </c>
      <c r="D281" t="s">
        <v>1107</v>
      </c>
      <c r="E281">
        <v>45285</v>
      </c>
      <c r="F281" t="s">
        <v>73</v>
      </c>
      <c r="G281" s="21">
        <v>3200</v>
      </c>
      <c r="H281" s="21">
        <v>3556400</v>
      </c>
      <c r="I281" s="21">
        <v>1138048000</v>
      </c>
      <c r="K281" s="34" t="str">
        <f t="shared" si="3"/>
        <v>Спир</v>
      </c>
    </row>
    <row r="282" spans="1:11">
      <c r="A282">
        <v>6641951</v>
      </c>
      <c r="B282" t="s">
        <v>1105</v>
      </c>
      <c r="C282" t="s">
        <v>85</v>
      </c>
      <c r="D282" t="s">
        <v>86</v>
      </c>
      <c r="E282">
        <v>45285</v>
      </c>
      <c r="F282" t="s">
        <v>73</v>
      </c>
      <c r="G282" s="21">
        <v>100</v>
      </c>
      <c r="H282" s="21">
        <v>3556500</v>
      </c>
      <c r="I282" s="21">
        <v>35565000</v>
      </c>
      <c r="K282" s="34" t="str">
        <f t="shared" si="3"/>
        <v>Спир</v>
      </c>
    </row>
    <row r="283" spans="1:11">
      <c r="A283">
        <v>6641025</v>
      </c>
      <c r="B283" t="s">
        <v>1105</v>
      </c>
      <c r="C283" t="s">
        <v>56</v>
      </c>
      <c r="D283" t="s">
        <v>57</v>
      </c>
      <c r="E283">
        <v>18521</v>
      </c>
      <c r="F283" t="s">
        <v>55</v>
      </c>
      <c r="G283" s="21">
        <v>500</v>
      </c>
      <c r="H283" s="21">
        <v>5500000</v>
      </c>
      <c r="I283" s="21">
        <v>27500000</v>
      </c>
      <c r="K283" s="34" t="str">
        <f t="shared" si="3"/>
        <v>Бард</v>
      </c>
    </row>
    <row r="284" spans="1:11">
      <c r="A284">
        <v>6641024</v>
      </c>
      <c r="B284" t="s">
        <v>1105</v>
      </c>
      <c r="C284" t="s">
        <v>146</v>
      </c>
      <c r="D284" t="s">
        <v>66</v>
      </c>
      <c r="E284">
        <v>18521</v>
      </c>
      <c r="F284" t="s">
        <v>55</v>
      </c>
      <c r="G284" s="21">
        <v>100</v>
      </c>
      <c r="H284" s="21">
        <v>5500005</v>
      </c>
      <c r="I284" s="21">
        <v>5500005</v>
      </c>
      <c r="K284" s="34" t="str">
        <f t="shared" si="3"/>
        <v>Бард</v>
      </c>
    </row>
    <row r="285" spans="1:11">
      <c r="A285">
        <v>6641011</v>
      </c>
      <c r="B285" t="s">
        <v>1105</v>
      </c>
      <c r="C285" t="s">
        <v>151</v>
      </c>
      <c r="D285" t="s">
        <v>152</v>
      </c>
      <c r="E285">
        <v>45433</v>
      </c>
      <c r="F285" t="s">
        <v>74</v>
      </c>
      <c r="G285" s="21">
        <v>100</v>
      </c>
      <c r="H285" s="21">
        <v>4492000</v>
      </c>
      <c r="I285" s="21">
        <v>44920000</v>
      </c>
      <c r="K285" s="34" t="str">
        <f t="shared" si="3"/>
        <v>Спир</v>
      </c>
    </row>
    <row r="286" spans="1:11">
      <c r="A286">
        <v>6639462</v>
      </c>
      <c r="B286" t="s">
        <v>1108</v>
      </c>
      <c r="C286" t="s">
        <v>56</v>
      </c>
      <c r="D286" t="s">
        <v>57</v>
      </c>
      <c r="E286">
        <v>18521</v>
      </c>
      <c r="F286" t="s">
        <v>55</v>
      </c>
      <c r="G286" s="21">
        <v>600</v>
      </c>
      <c r="H286" s="21">
        <v>5500000</v>
      </c>
      <c r="I286" s="21">
        <v>33000000</v>
      </c>
      <c r="K286" s="34" t="str">
        <f t="shared" si="3"/>
        <v>Бард</v>
      </c>
    </row>
    <row r="287" spans="1:11">
      <c r="A287">
        <v>6639451</v>
      </c>
      <c r="B287" t="s">
        <v>1108</v>
      </c>
      <c r="C287" t="s">
        <v>249</v>
      </c>
      <c r="D287" t="s">
        <v>250</v>
      </c>
      <c r="E287">
        <v>45433</v>
      </c>
      <c r="F287" t="s">
        <v>74</v>
      </c>
      <c r="G287" s="21">
        <v>200</v>
      </c>
      <c r="H287" s="21">
        <v>4491205</v>
      </c>
      <c r="I287" s="21">
        <v>89824100</v>
      </c>
      <c r="K287" s="34" t="str">
        <f t="shared" si="3"/>
        <v>Спир</v>
      </c>
    </row>
    <row r="288" spans="1:11">
      <c r="A288">
        <v>6639441</v>
      </c>
      <c r="B288" t="s">
        <v>1108</v>
      </c>
      <c r="C288" t="s">
        <v>101</v>
      </c>
      <c r="D288" t="s">
        <v>102</v>
      </c>
      <c r="E288">
        <v>45285</v>
      </c>
      <c r="F288" t="s">
        <v>73</v>
      </c>
      <c r="G288" s="21">
        <v>320</v>
      </c>
      <c r="H288" s="21">
        <v>3556000</v>
      </c>
      <c r="I288" s="21">
        <v>113792000</v>
      </c>
      <c r="K288" s="34" t="str">
        <f t="shared" si="3"/>
        <v>Спир</v>
      </c>
    </row>
    <row r="289" spans="1:11">
      <c r="A289">
        <v>6639440</v>
      </c>
      <c r="B289" t="s">
        <v>1108</v>
      </c>
      <c r="C289" t="s">
        <v>107</v>
      </c>
      <c r="D289" t="s">
        <v>108</v>
      </c>
      <c r="E289">
        <v>45285</v>
      </c>
      <c r="F289" t="s">
        <v>73</v>
      </c>
      <c r="G289" s="21">
        <v>400</v>
      </c>
      <c r="H289" s="21">
        <v>3556777</v>
      </c>
      <c r="I289" s="21">
        <v>142271080</v>
      </c>
      <c r="K289" s="34" t="str">
        <f t="shared" si="3"/>
        <v>Спир</v>
      </c>
    </row>
    <row r="290" spans="1:11">
      <c r="A290">
        <v>6639439</v>
      </c>
      <c r="B290" t="s">
        <v>1108</v>
      </c>
      <c r="C290" t="s">
        <v>135</v>
      </c>
      <c r="D290" t="s">
        <v>136</v>
      </c>
      <c r="E290">
        <v>45285</v>
      </c>
      <c r="F290" t="s">
        <v>73</v>
      </c>
      <c r="G290" s="21">
        <v>100</v>
      </c>
      <c r="H290" s="21">
        <v>3560000</v>
      </c>
      <c r="I290" s="21">
        <v>35600000</v>
      </c>
      <c r="K290" s="34" t="str">
        <f t="shared" si="3"/>
        <v>Спир</v>
      </c>
    </row>
    <row r="291" spans="1:11">
      <c r="A291">
        <v>6639031</v>
      </c>
      <c r="B291" t="s">
        <v>1109</v>
      </c>
      <c r="C291" t="s">
        <v>120</v>
      </c>
      <c r="D291" t="s">
        <v>121</v>
      </c>
      <c r="E291">
        <v>78262</v>
      </c>
      <c r="F291" t="s">
        <v>302</v>
      </c>
      <c r="G291" s="21">
        <v>3200</v>
      </c>
      <c r="H291" s="21">
        <v>35890047</v>
      </c>
      <c r="I291" s="21">
        <v>114848150.40000001</v>
      </c>
      <c r="K291" s="34" t="str">
        <f t="shared" si="3"/>
        <v>Спир</v>
      </c>
    </row>
    <row r="292" spans="1:11">
      <c r="A292">
        <v>6638879</v>
      </c>
      <c r="B292" t="s">
        <v>1109</v>
      </c>
      <c r="C292" t="s">
        <v>486</v>
      </c>
      <c r="D292" t="s">
        <v>493</v>
      </c>
      <c r="E292">
        <v>45433</v>
      </c>
      <c r="F292" t="s">
        <v>74</v>
      </c>
      <c r="G292" s="21">
        <v>10</v>
      </c>
      <c r="H292" s="21">
        <v>4491200</v>
      </c>
      <c r="I292" s="21">
        <v>4491200</v>
      </c>
      <c r="K292" s="34" t="str">
        <f t="shared" si="3"/>
        <v>Спир</v>
      </c>
    </row>
    <row r="293" spans="1:11">
      <c r="A293">
        <v>6638878</v>
      </c>
      <c r="B293" t="s">
        <v>1109</v>
      </c>
      <c r="C293" t="s">
        <v>224</v>
      </c>
      <c r="D293" t="s">
        <v>225</v>
      </c>
      <c r="E293">
        <v>45433</v>
      </c>
      <c r="F293" t="s">
        <v>74</v>
      </c>
      <c r="G293" s="21">
        <v>40</v>
      </c>
      <c r="H293" s="21">
        <v>4491222</v>
      </c>
      <c r="I293" s="21">
        <v>17964888</v>
      </c>
      <c r="K293" s="34" t="str">
        <f t="shared" si="3"/>
        <v>Спир</v>
      </c>
    </row>
    <row r="294" spans="1:11">
      <c r="A294">
        <v>6637906</v>
      </c>
      <c r="B294" t="s">
        <v>1109</v>
      </c>
      <c r="C294" t="s">
        <v>56</v>
      </c>
      <c r="D294" t="s">
        <v>57</v>
      </c>
      <c r="E294">
        <v>18521</v>
      </c>
      <c r="F294" t="s">
        <v>55</v>
      </c>
      <c r="G294" s="21">
        <v>500</v>
      </c>
      <c r="H294" s="21">
        <v>5500000</v>
      </c>
      <c r="I294" s="21">
        <v>27500000</v>
      </c>
      <c r="K294" s="34" t="str">
        <f t="shared" si="3"/>
        <v>Бард</v>
      </c>
    </row>
    <row r="295" spans="1:11">
      <c r="A295">
        <v>6637905</v>
      </c>
      <c r="B295" t="s">
        <v>1109</v>
      </c>
      <c r="C295" t="s">
        <v>297</v>
      </c>
      <c r="D295" t="s">
        <v>298</v>
      </c>
      <c r="E295">
        <v>18521</v>
      </c>
      <c r="F295" t="s">
        <v>55</v>
      </c>
      <c r="G295" s="21">
        <v>100</v>
      </c>
      <c r="H295" s="21">
        <v>5505555</v>
      </c>
      <c r="I295" s="21">
        <v>5505555</v>
      </c>
      <c r="K295" s="34" t="str">
        <f t="shared" si="3"/>
        <v>Бард</v>
      </c>
    </row>
    <row r="296" spans="1:11">
      <c r="A296">
        <v>6637882</v>
      </c>
      <c r="B296" t="s">
        <v>1109</v>
      </c>
      <c r="C296" t="s">
        <v>149</v>
      </c>
      <c r="D296" t="s">
        <v>150</v>
      </c>
      <c r="E296">
        <v>45285</v>
      </c>
      <c r="F296" t="s">
        <v>73</v>
      </c>
      <c r="G296" s="21">
        <v>100</v>
      </c>
      <c r="H296" s="21">
        <v>3556000</v>
      </c>
      <c r="I296" s="21">
        <v>35560000</v>
      </c>
      <c r="K296" s="34" t="str">
        <f t="shared" si="3"/>
        <v>Спир</v>
      </c>
    </row>
    <row r="297" spans="1:11">
      <c r="A297">
        <v>6637371</v>
      </c>
      <c r="B297" t="s">
        <v>1110</v>
      </c>
      <c r="C297" t="s">
        <v>540</v>
      </c>
      <c r="D297" t="s">
        <v>541</v>
      </c>
      <c r="E297">
        <v>45433</v>
      </c>
      <c r="F297" t="s">
        <v>74</v>
      </c>
      <c r="G297" s="21">
        <v>160</v>
      </c>
      <c r="H297" s="21">
        <v>4491200</v>
      </c>
      <c r="I297" s="21">
        <v>71859200</v>
      </c>
      <c r="K297" s="34" t="str">
        <f t="shared" si="3"/>
        <v>Спир</v>
      </c>
    </row>
    <row r="298" spans="1:11">
      <c r="A298">
        <v>6636409</v>
      </c>
      <c r="B298" t="s">
        <v>1110</v>
      </c>
      <c r="C298" t="s">
        <v>226</v>
      </c>
      <c r="D298" t="s">
        <v>227</v>
      </c>
      <c r="E298">
        <v>45284</v>
      </c>
      <c r="F298" t="s">
        <v>72</v>
      </c>
      <c r="G298" s="21">
        <v>500</v>
      </c>
      <c r="H298" s="21">
        <v>3589050</v>
      </c>
      <c r="I298" s="21">
        <v>179452500</v>
      </c>
      <c r="K298" s="34" t="str">
        <f t="shared" si="3"/>
        <v>Спир</v>
      </c>
    </row>
    <row r="299" spans="1:11">
      <c r="A299"/>
      <c r="B299"/>
      <c r="C299"/>
      <c r="D299"/>
      <c r="E299"/>
      <c r="F299"/>
      <c r="G299" s="21"/>
      <c r="H299" s="21"/>
      <c r="I299" s="21"/>
      <c r="K299" s="34" t="str">
        <f t="shared" ref="K299" si="4">LEFT(F299,4)</f>
        <v/>
      </c>
    </row>
    <row r="300" spans="1:11">
      <c r="A300"/>
      <c r="B300" s="41"/>
      <c r="C300"/>
      <c r="D300" s="41"/>
      <c r="E300" s="41"/>
      <c r="F300" s="42"/>
      <c r="G300" s="43"/>
      <c r="H300" s="43"/>
      <c r="I300" s="43">
        <f>SUM(I5:I299)</f>
        <v>45906465726.300003</v>
      </c>
    </row>
    <row r="301" spans="1:11">
      <c r="A301"/>
      <c r="C301"/>
    </row>
    <row r="302" spans="1:11">
      <c r="A302"/>
      <c r="C302"/>
    </row>
    <row r="303" spans="1:11">
      <c r="A303"/>
      <c r="C303"/>
    </row>
    <row r="304" spans="1:11">
      <c r="A304"/>
      <c r="C304"/>
    </row>
    <row r="305" spans="1:17">
      <c r="A305"/>
      <c r="C305"/>
    </row>
    <row r="306" spans="1:17">
      <c r="A306"/>
      <c r="C306"/>
      <c r="Q306" s="34" t="e">
        <f>#REF!*#REF!</f>
        <v>#REF!</v>
      </c>
    </row>
    <row r="307" spans="1:17">
      <c r="A307"/>
      <c r="C307"/>
      <c r="F307" s="37" t="s">
        <v>96</v>
      </c>
      <c r="G307" s="35">
        <f>SUMIF($K$5:$K299,$F307,G$5:G299)</f>
        <v>35400</v>
      </c>
      <c r="H307" s="35">
        <f>I307/G307</f>
        <v>55003.087146892656</v>
      </c>
      <c r="I307" s="35">
        <f>SUMIF($K$5:$K299,$F307,I$5:I299)</f>
        <v>1947109285</v>
      </c>
      <c r="K307" s="35">
        <f>COUNTIF(K$5:K$299,F307)</f>
        <v>92</v>
      </c>
    </row>
    <row r="308" spans="1:17">
      <c r="A308"/>
      <c r="C308"/>
      <c r="F308" s="37" t="s">
        <v>97</v>
      </c>
      <c r="G308" s="35">
        <f>SUMIF($K$5:$K300,$F308,G$5:G300)</f>
        <v>312000</v>
      </c>
      <c r="H308" s="35">
        <f>I308/G308</f>
        <v>140895.37320929489</v>
      </c>
      <c r="I308" s="35">
        <f>SUMIF($K$5:$K300,$F308,I$5:I300)</f>
        <v>43959356441.300003</v>
      </c>
      <c r="K308" s="35">
        <f>COUNTIF(K$5:K$299,F308)</f>
        <v>202</v>
      </c>
    </row>
    <row r="309" spans="1:17">
      <c r="A309"/>
      <c r="C309"/>
      <c r="F309" s="37"/>
      <c r="I309" s="35">
        <f>SUM(I307:I308)</f>
        <v>45906465726.300003</v>
      </c>
    </row>
    <row r="310" spans="1:17">
      <c r="A310"/>
      <c r="C310"/>
      <c r="F310" s="37"/>
    </row>
    <row r="311" spans="1:17">
      <c r="A311"/>
      <c r="C311"/>
    </row>
    <row r="312" spans="1:17">
      <c r="A312"/>
      <c r="C312"/>
    </row>
    <row r="313" spans="1:17">
      <c r="A313"/>
      <c r="C313"/>
    </row>
    <row r="314" spans="1:17">
      <c r="A314"/>
      <c r="C314"/>
    </row>
    <row r="315" spans="1:17">
      <c r="A315"/>
      <c r="C315"/>
    </row>
    <row r="316" spans="1:17">
      <c r="A316"/>
      <c r="C316"/>
    </row>
    <row r="317" spans="1:17">
      <c r="A317"/>
      <c r="C317"/>
    </row>
    <row r="318" spans="1:17">
      <c r="A318"/>
      <c r="C318"/>
    </row>
    <row r="319" spans="1:17">
      <c r="A319"/>
      <c r="C319"/>
    </row>
    <row r="320" spans="1:17">
      <c r="A320"/>
      <c r="C320"/>
    </row>
    <row r="321" spans="1:3">
      <c r="A321"/>
      <c r="C321"/>
    </row>
    <row r="322" spans="1:3">
      <c r="A322"/>
      <c r="C322"/>
    </row>
    <row r="323" spans="1:3">
      <c r="A323"/>
      <c r="C323"/>
    </row>
    <row r="324" spans="1:3">
      <c r="A324"/>
      <c r="C324"/>
    </row>
    <row r="325" spans="1:3">
      <c r="A325"/>
      <c r="C325"/>
    </row>
    <row r="326" spans="1:3">
      <c r="A326"/>
      <c r="C326"/>
    </row>
    <row r="327" spans="1:3">
      <c r="A327"/>
      <c r="C327"/>
    </row>
    <row r="328" spans="1:3">
      <c r="A328"/>
      <c r="C328"/>
    </row>
    <row r="329" spans="1:3">
      <c r="A329"/>
      <c r="C329"/>
    </row>
    <row r="330" spans="1:3">
      <c r="A330"/>
      <c r="C330"/>
    </row>
    <row r="331" spans="1:3">
      <c r="A331"/>
      <c r="C331"/>
    </row>
    <row r="332" spans="1:3">
      <c r="A332"/>
      <c r="C332"/>
    </row>
    <row r="333" spans="1:3">
      <c r="A333"/>
      <c r="C333"/>
    </row>
    <row r="334" spans="1:3">
      <c r="A334"/>
      <c r="C334"/>
    </row>
    <row r="335" spans="1:3">
      <c r="A335"/>
      <c r="C335"/>
    </row>
    <row r="336" spans="1:3">
      <c r="A336"/>
      <c r="C336"/>
    </row>
    <row r="337" spans="1:3">
      <c r="A337"/>
      <c r="C337"/>
    </row>
    <row r="338" spans="1:3">
      <c r="A338"/>
      <c r="C338"/>
    </row>
    <row r="339" spans="1:3">
      <c r="A339"/>
      <c r="C339"/>
    </row>
    <row r="340" spans="1:3">
      <c r="A340"/>
      <c r="C340"/>
    </row>
    <row r="341" spans="1:3">
      <c r="A341"/>
      <c r="C341"/>
    </row>
    <row r="342" spans="1:3">
      <c r="A342"/>
      <c r="C342"/>
    </row>
    <row r="343" spans="1:3">
      <c r="A343"/>
      <c r="C343"/>
    </row>
    <row r="344" spans="1:3">
      <c r="A344"/>
      <c r="C344"/>
    </row>
    <row r="345" spans="1:3">
      <c r="A345"/>
      <c r="C345"/>
    </row>
    <row r="346" spans="1:3">
      <c r="A346"/>
      <c r="C346"/>
    </row>
    <row r="347" spans="1:3">
      <c r="A347"/>
      <c r="C347"/>
    </row>
    <row r="348" spans="1:3">
      <c r="A348"/>
      <c r="C348"/>
    </row>
    <row r="349" spans="1:3">
      <c r="A349"/>
      <c r="C349"/>
    </row>
    <row r="350" spans="1:3">
      <c r="A350"/>
      <c r="C350"/>
    </row>
    <row r="351" spans="1:3">
      <c r="A351"/>
      <c r="C351"/>
    </row>
    <row r="352" spans="1:3">
      <c r="A352"/>
      <c r="C352"/>
    </row>
    <row r="353" spans="1:3">
      <c r="A353"/>
      <c r="C353"/>
    </row>
    <row r="354" spans="1:3">
      <c r="A354"/>
      <c r="C354"/>
    </row>
    <row r="355" spans="1:3">
      <c r="A355"/>
      <c r="C355"/>
    </row>
    <row r="356" spans="1:3">
      <c r="A356"/>
      <c r="C356"/>
    </row>
    <row r="357" spans="1:3">
      <c r="A357"/>
      <c r="C357"/>
    </row>
    <row r="358" spans="1:3">
      <c r="A358"/>
      <c r="C358"/>
    </row>
    <row r="359" spans="1:3">
      <c r="A359"/>
      <c r="C359"/>
    </row>
    <row r="360" spans="1:3">
      <c r="A360"/>
      <c r="C360"/>
    </row>
    <row r="361" spans="1:3">
      <c r="A361"/>
      <c r="C361"/>
    </row>
    <row r="362" spans="1:3">
      <c r="A362"/>
      <c r="C362"/>
    </row>
    <row r="363" spans="1:3">
      <c r="A363"/>
      <c r="C363"/>
    </row>
    <row r="364" spans="1:3">
      <c r="A364"/>
      <c r="C364"/>
    </row>
    <row r="365" spans="1:3">
      <c r="A365"/>
      <c r="C365"/>
    </row>
    <row r="366" spans="1:3">
      <c r="A366"/>
      <c r="C366"/>
    </row>
    <row r="367" spans="1:3">
      <c r="A367"/>
      <c r="C367"/>
    </row>
    <row r="368" spans="1:3">
      <c r="A368"/>
      <c r="C368"/>
    </row>
    <row r="369" spans="1:3">
      <c r="A369"/>
      <c r="C369"/>
    </row>
    <row r="370" spans="1:3">
      <c r="A370"/>
      <c r="C370"/>
    </row>
    <row r="371" spans="1:3">
      <c r="A371"/>
      <c r="C371"/>
    </row>
    <row r="372" spans="1:3">
      <c r="A372"/>
      <c r="C372"/>
    </row>
    <row r="373" spans="1:3">
      <c r="A373"/>
      <c r="C373"/>
    </row>
    <row r="374" spans="1:3">
      <c r="A374"/>
      <c r="C374"/>
    </row>
    <row r="375" spans="1:3">
      <c r="A375"/>
      <c r="C375"/>
    </row>
    <row r="376" spans="1:3">
      <c r="A376"/>
      <c r="C376"/>
    </row>
    <row r="377" spans="1:3">
      <c r="A377"/>
      <c r="C377"/>
    </row>
    <row r="378" spans="1:3">
      <c r="A378"/>
      <c r="C378"/>
    </row>
    <row r="379" spans="1:3">
      <c r="A379"/>
      <c r="C379"/>
    </row>
    <row r="380" spans="1:3">
      <c r="A380"/>
      <c r="C380"/>
    </row>
    <row r="381" spans="1:3">
      <c r="A381"/>
      <c r="C381"/>
    </row>
    <row r="382" spans="1:3">
      <c r="A382"/>
      <c r="C382"/>
    </row>
    <row r="383" spans="1:3">
      <c r="A383"/>
      <c r="C383"/>
    </row>
    <row r="384" spans="1:3">
      <c r="A384"/>
      <c r="C384"/>
    </row>
    <row r="385" spans="1:3">
      <c r="A385"/>
      <c r="C385"/>
    </row>
    <row r="386" spans="1:3">
      <c r="A386"/>
      <c r="C386"/>
    </row>
    <row r="387" spans="1:3">
      <c r="A387"/>
      <c r="C387"/>
    </row>
    <row r="388" spans="1:3">
      <c r="A388"/>
      <c r="C388"/>
    </row>
    <row r="389" spans="1:3">
      <c r="A389"/>
      <c r="C389"/>
    </row>
    <row r="390" spans="1:3">
      <c r="A390"/>
      <c r="C390"/>
    </row>
    <row r="391" spans="1:3">
      <c r="A391"/>
      <c r="C391"/>
    </row>
    <row r="392" spans="1:3">
      <c r="A392"/>
      <c r="C392"/>
    </row>
    <row r="393" spans="1:3">
      <c r="A393"/>
      <c r="C393"/>
    </row>
    <row r="394" spans="1:3">
      <c r="A394"/>
      <c r="C394"/>
    </row>
    <row r="395" spans="1:3">
      <c r="A395"/>
      <c r="C395"/>
    </row>
    <row r="396" spans="1:3">
      <c r="A396"/>
      <c r="C396"/>
    </row>
    <row r="397" spans="1:3">
      <c r="A397"/>
      <c r="C397"/>
    </row>
    <row r="398" spans="1:3">
      <c r="A398"/>
      <c r="C398"/>
    </row>
    <row r="399" spans="1:3">
      <c r="A399"/>
      <c r="C399"/>
    </row>
    <row r="400" spans="1:3">
      <c r="A400"/>
      <c r="C400"/>
    </row>
    <row r="401" spans="1:3">
      <c r="A401"/>
      <c r="C401"/>
    </row>
    <row r="402" spans="1:3">
      <c r="A402"/>
      <c r="C402"/>
    </row>
    <row r="403" spans="1:3">
      <c r="A403"/>
      <c r="C403"/>
    </row>
    <row r="404" spans="1:3">
      <c r="A404"/>
      <c r="C404"/>
    </row>
    <row r="405" spans="1:3">
      <c r="A405"/>
      <c r="C405"/>
    </row>
    <row r="406" spans="1:3">
      <c r="A406"/>
      <c r="C406"/>
    </row>
    <row r="407" spans="1:3">
      <c r="A407"/>
      <c r="C407"/>
    </row>
    <row r="408" spans="1:3">
      <c r="A408"/>
      <c r="C408"/>
    </row>
    <row r="409" spans="1:3">
      <c r="A409"/>
      <c r="C409"/>
    </row>
    <row r="410" spans="1:3">
      <c r="A410"/>
      <c r="C410"/>
    </row>
    <row r="411" spans="1:3">
      <c r="A411"/>
      <c r="C411"/>
    </row>
    <row r="412" spans="1:3">
      <c r="A412"/>
      <c r="C412"/>
    </row>
    <row r="413" spans="1:3">
      <c r="A413"/>
      <c r="C413"/>
    </row>
    <row r="414" spans="1:3">
      <c r="A414"/>
      <c r="C414"/>
    </row>
    <row r="415" spans="1:3">
      <c r="A415"/>
      <c r="C415"/>
    </row>
    <row r="416" spans="1:3">
      <c r="A416"/>
      <c r="C416"/>
    </row>
    <row r="417" spans="1:3">
      <c r="A417"/>
      <c r="C417"/>
    </row>
    <row r="418" spans="1:3">
      <c r="A418"/>
      <c r="C418"/>
    </row>
    <row r="419" spans="1:3">
      <c r="A419"/>
      <c r="C419"/>
    </row>
    <row r="420" spans="1:3">
      <c r="A420"/>
      <c r="C420"/>
    </row>
    <row r="421" spans="1:3">
      <c r="A421"/>
      <c r="C421"/>
    </row>
    <row r="422" spans="1:3">
      <c r="A422"/>
      <c r="C422"/>
    </row>
    <row r="423" spans="1:3">
      <c r="A423"/>
      <c r="C423"/>
    </row>
    <row r="424" spans="1:3">
      <c r="A424"/>
      <c r="C424"/>
    </row>
    <row r="425" spans="1:3">
      <c r="A425"/>
      <c r="C425"/>
    </row>
    <row r="426" spans="1:3">
      <c r="A426"/>
      <c r="C426"/>
    </row>
    <row r="427" spans="1:3">
      <c r="A427"/>
      <c r="C427"/>
    </row>
    <row r="428" spans="1:3">
      <c r="A428"/>
      <c r="C428"/>
    </row>
    <row r="429" spans="1:3">
      <c r="A429"/>
      <c r="C429"/>
    </row>
    <row r="430" spans="1:3">
      <c r="A430"/>
      <c r="C430"/>
    </row>
    <row r="431" spans="1:3">
      <c r="A431"/>
      <c r="C431"/>
    </row>
    <row r="432" spans="1:3">
      <c r="A432"/>
      <c r="C432"/>
    </row>
    <row r="433" spans="1:3">
      <c r="A433"/>
      <c r="C433"/>
    </row>
    <row r="434" spans="1:3">
      <c r="A434"/>
      <c r="C434"/>
    </row>
    <row r="435" spans="1:3">
      <c r="A435"/>
      <c r="C435"/>
    </row>
    <row r="436" spans="1:3">
      <c r="A436"/>
      <c r="C436"/>
    </row>
    <row r="437" spans="1:3">
      <c r="A437"/>
      <c r="C437"/>
    </row>
    <row r="438" spans="1:3">
      <c r="A438"/>
      <c r="C438"/>
    </row>
    <row r="439" spans="1:3">
      <c r="A439"/>
      <c r="C439"/>
    </row>
    <row r="440" spans="1:3">
      <c r="A440"/>
      <c r="C440"/>
    </row>
    <row r="441" spans="1:3">
      <c r="A441"/>
      <c r="C441"/>
    </row>
    <row r="442" spans="1:3">
      <c r="A442"/>
      <c r="C442"/>
    </row>
    <row r="443" spans="1:3">
      <c r="A443"/>
      <c r="C443"/>
    </row>
    <row r="444" spans="1:3">
      <c r="A444"/>
      <c r="C444"/>
    </row>
    <row r="445" spans="1:3">
      <c r="A445"/>
      <c r="C445"/>
    </row>
    <row r="446" spans="1:3">
      <c r="A446"/>
      <c r="C446"/>
    </row>
    <row r="447" spans="1:3">
      <c r="A447"/>
      <c r="C447"/>
    </row>
    <row r="448" spans="1:3">
      <c r="A448"/>
      <c r="C448"/>
    </row>
    <row r="449" spans="1:3">
      <c r="A449"/>
      <c r="C449"/>
    </row>
    <row r="450" spans="1:3">
      <c r="A450"/>
      <c r="C450"/>
    </row>
    <row r="451" spans="1:3">
      <c r="A451"/>
      <c r="C451"/>
    </row>
    <row r="452" spans="1:3">
      <c r="A452"/>
      <c r="C452"/>
    </row>
    <row r="453" spans="1:3">
      <c r="A453"/>
      <c r="C453"/>
    </row>
    <row r="454" spans="1:3">
      <c r="A454"/>
      <c r="C454"/>
    </row>
    <row r="455" spans="1:3">
      <c r="A455"/>
      <c r="C455"/>
    </row>
    <row r="456" spans="1:3">
      <c r="A456"/>
      <c r="C456"/>
    </row>
    <row r="457" spans="1:3">
      <c r="A457"/>
      <c r="C457"/>
    </row>
    <row r="458" spans="1:3">
      <c r="A458"/>
      <c r="C458"/>
    </row>
    <row r="459" spans="1:3">
      <c r="A459"/>
      <c r="C459"/>
    </row>
    <row r="460" spans="1:3">
      <c r="A460"/>
      <c r="C460"/>
    </row>
    <row r="461" spans="1:3">
      <c r="A461"/>
      <c r="C461"/>
    </row>
    <row r="462" spans="1:3">
      <c r="A462"/>
      <c r="C462"/>
    </row>
    <row r="463" spans="1:3">
      <c r="A463"/>
      <c r="C463"/>
    </row>
    <row r="464" spans="1:3">
      <c r="A464"/>
      <c r="C464"/>
    </row>
    <row r="465" spans="1:3">
      <c r="A465"/>
      <c r="C465"/>
    </row>
    <row r="466" spans="1:3">
      <c r="A466"/>
      <c r="C466"/>
    </row>
    <row r="467" spans="1:3">
      <c r="A467"/>
      <c r="C467"/>
    </row>
    <row r="468" spans="1:3">
      <c r="A468"/>
      <c r="C468"/>
    </row>
    <row r="469" spans="1:3">
      <c r="A469"/>
      <c r="C469"/>
    </row>
    <row r="470" spans="1:3">
      <c r="A470"/>
      <c r="C470"/>
    </row>
    <row r="471" spans="1:3">
      <c r="A471"/>
      <c r="C471"/>
    </row>
    <row r="472" spans="1:3">
      <c r="A472"/>
      <c r="C472"/>
    </row>
    <row r="473" spans="1:3">
      <c r="A473"/>
      <c r="C473"/>
    </row>
    <row r="474" spans="1:3">
      <c r="A474"/>
      <c r="C474"/>
    </row>
    <row r="475" spans="1:3">
      <c r="A475"/>
      <c r="C475"/>
    </row>
    <row r="476" spans="1:3">
      <c r="A476"/>
      <c r="C476"/>
    </row>
    <row r="477" spans="1:3">
      <c r="A477"/>
      <c r="C477"/>
    </row>
    <row r="478" spans="1:3">
      <c r="A478"/>
      <c r="C478"/>
    </row>
    <row r="479" spans="1:3">
      <c r="A479"/>
      <c r="C479"/>
    </row>
    <row r="480" spans="1:3">
      <c r="A480"/>
      <c r="C480"/>
    </row>
    <row r="481" spans="1:3">
      <c r="A481"/>
      <c r="C481"/>
    </row>
    <row r="482" spans="1:3">
      <c r="A482"/>
      <c r="C482"/>
    </row>
    <row r="483" spans="1:3">
      <c r="A483"/>
      <c r="C483"/>
    </row>
    <row r="484" spans="1:3">
      <c r="A484"/>
      <c r="C484"/>
    </row>
    <row r="485" spans="1:3">
      <c r="A485"/>
      <c r="C485"/>
    </row>
    <row r="486" spans="1:3">
      <c r="A486"/>
      <c r="C486"/>
    </row>
    <row r="487" spans="1:3">
      <c r="A487"/>
      <c r="C487"/>
    </row>
    <row r="488" spans="1:3">
      <c r="A488"/>
      <c r="C488"/>
    </row>
    <row r="489" spans="1:3">
      <c r="A489"/>
      <c r="C489"/>
    </row>
    <row r="490" spans="1:3">
      <c r="A490"/>
      <c r="C490"/>
    </row>
    <row r="491" spans="1:3">
      <c r="A491"/>
      <c r="C491"/>
    </row>
    <row r="492" spans="1:3">
      <c r="A492"/>
      <c r="C492"/>
    </row>
    <row r="493" spans="1:3">
      <c r="A493"/>
      <c r="C493"/>
    </row>
    <row r="494" spans="1:3">
      <c r="A494"/>
      <c r="C494"/>
    </row>
    <row r="495" spans="1:3">
      <c r="A495"/>
      <c r="C495"/>
    </row>
    <row r="496" spans="1:3">
      <c r="A496"/>
      <c r="C496"/>
    </row>
    <row r="497" spans="1:3">
      <c r="A497"/>
      <c r="C497"/>
    </row>
    <row r="498" spans="1:3">
      <c r="A498"/>
      <c r="C498"/>
    </row>
    <row r="499" spans="1:3">
      <c r="A499"/>
      <c r="C499"/>
    </row>
    <row r="500" spans="1:3">
      <c r="A500"/>
      <c r="C500"/>
    </row>
    <row r="501" spans="1:3">
      <c r="A501"/>
      <c r="C501"/>
    </row>
    <row r="502" spans="1:3">
      <c r="A502"/>
      <c r="C502"/>
    </row>
    <row r="503" spans="1:3">
      <c r="A503"/>
      <c r="C503"/>
    </row>
    <row r="504" spans="1:3">
      <c r="A504"/>
      <c r="C504"/>
    </row>
    <row r="505" spans="1:3">
      <c r="A505"/>
      <c r="C505"/>
    </row>
    <row r="506" spans="1:3">
      <c r="A506"/>
      <c r="C506"/>
    </row>
    <row r="507" spans="1:3">
      <c r="A507"/>
      <c r="C507"/>
    </row>
    <row r="508" spans="1:3">
      <c r="A508"/>
      <c r="C508"/>
    </row>
    <row r="509" spans="1:3">
      <c r="A509"/>
      <c r="C509"/>
    </row>
    <row r="510" spans="1:3">
      <c r="A510"/>
      <c r="C510"/>
    </row>
    <row r="511" spans="1:3">
      <c r="A511"/>
      <c r="C511"/>
    </row>
    <row r="512" spans="1:3">
      <c r="A512"/>
      <c r="C512"/>
    </row>
    <row r="513" spans="1:3">
      <c r="A513"/>
      <c r="C513"/>
    </row>
    <row r="514" spans="1:3">
      <c r="A514"/>
      <c r="C514"/>
    </row>
    <row r="515" spans="1:3">
      <c r="A515"/>
      <c r="C515"/>
    </row>
    <row r="516" spans="1:3">
      <c r="A516"/>
      <c r="C516"/>
    </row>
    <row r="517" spans="1:3">
      <c r="A517"/>
      <c r="C517"/>
    </row>
    <row r="518" spans="1:3">
      <c r="A518"/>
      <c r="C518"/>
    </row>
    <row r="519" spans="1:3">
      <c r="A519"/>
      <c r="C519"/>
    </row>
    <row r="520" spans="1:3">
      <c r="A520"/>
      <c r="C520"/>
    </row>
    <row r="521" spans="1:3">
      <c r="A521"/>
      <c r="C521"/>
    </row>
    <row r="522" spans="1:3">
      <c r="A522"/>
      <c r="C522"/>
    </row>
    <row r="523" spans="1:3">
      <c r="A523"/>
      <c r="C523"/>
    </row>
    <row r="524" spans="1:3">
      <c r="A524"/>
      <c r="C524"/>
    </row>
    <row r="525" spans="1:3">
      <c r="A525"/>
      <c r="C525"/>
    </row>
    <row r="526" spans="1:3">
      <c r="A526"/>
      <c r="C526"/>
    </row>
    <row r="527" spans="1:3">
      <c r="A527"/>
      <c r="C527"/>
    </row>
    <row r="528" spans="1:3">
      <c r="A528"/>
      <c r="C528"/>
    </row>
    <row r="529" spans="1:3">
      <c r="A529"/>
      <c r="C529"/>
    </row>
    <row r="530" spans="1:3">
      <c r="A530"/>
      <c r="C530"/>
    </row>
    <row r="531" spans="1:3">
      <c r="A531"/>
      <c r="C531"/>
    </row>
    <row r="532" spans="1:3">
      <c r="A532"/>
      <c r="C532"/>
    </row>
    <row r="533" spans="1:3">
      <c r="A533"/>
      <c r="C533"/>
    </row>
    <row r="534" spans="1:3">
      <c r="A534"/>
      <c r="C534"/>
    </row>
    <row r="535" spans="1:3">
      <c r="A535"/>
      <c r="C535"/>
    </row>
    <row r="536" spans="1:3">
      <c r="A536"/>
      <c r="C536"/>
    </row>
    <row r="537" spans="1:3">
      <c r="A537"/>
      <c r="C537"/>
    </row>
    <row r="538" spans="1:3">
      <c r="A538"/>
      <c r="C538"/>
    </row>
    <row r="539" spans="1:3">
      <c r="A539"/>
      <c r="C539"/>
    </row>
    <row r="540" spans="1:3">
      <c r="A540"/>
      <c r="C540"/>
    </row>
    <row r="541" spans="1:3">
      <c r="A541"/>
      <c r="C541"/>
    </row>
    <row r="542" spans="1:3">
      <c r="A542"/>
      <c r="C542"/>
    </row>
    <row r="543" spans="1:3">
      <c r="A543"/>
      <c r="C543"/>
    </row>
    <row r="544" spans="1:3">
      <c r="A544"/>
      <c r="C544"/>
    </row>
    <row r="545" spans="1:3">
      <c r="A545"/>
      <c r="C545"/>
    </row>
    <row r="546" spans="1:3">
      <c r="A546"/>
      <c r="C546"/>
    </row>
    <row r="547" spans="1:3">
      <c r="A547"/>
      <c r="C547"/>
    </row>
    <row r="548" spans="1:3">
      <c r="A548"/>
      <c r="C548"/>
    </row>
    <row r="549" spans="1:3">
      <c r="A549"/>
      <c r="C549"/>
    </row>
    <row r="550" spans="1:3">
      <c r="A550"/>
      <c r="C550"/>
    </row>
    <row r="551" spans="1:3">
      <c r="A551"/>
      <c r="C551"/>
    </row>
    <row r="552" spans="1:3">
      <c r="A552"/>
      <c r="C552"/>
    </row>
    <row r="553" spans="1:3">
      <c r="A553"/>
      <c r="C553"/>
    </row>
    <row r="554" spans="1:3">
      <c r="A554"/>
      <c r="C554"/>
    </row>
    <row r="555" spans="1:3">
      <c r="A555"/>
      <c r="C555"/>
    </row>
    <row r="556" spans="1:3">
      <c r="A556"/>
      <c r="C556"/>
    </row>
    <row r="557" spans="1:3">
      <c r="A557"/>
      <c r="C557"/>
    </row>
    <row r="558" spans="1:3">
      <c r="A558"/>
      <c r="C558"/>
    </row>
    <row r="559" spans="1:3">
      <c r="A559"/>
      <c r="C559"/>
    </row>
    <row r="560" spans="1:3">
      <c r="A560"/>
      <c r="C560"/>
    </row>
    <row r="561" spans="1:3">
      <c r="A561"/>
      <c r="C561"/>
    </row>
    <row r="562" spans="1:3">
      <c r="A562"/>
      <c r="C562"/>
    </row>
    <row r="563" spans="1:3">
      <c r="A563"/>
      <c r="C563"/>
    </row>
    <row r="564" spans="1:3">
      <c r="A564"/>
      <c r="C564"/>
    </row>
    <row r="565" spans="1:3">
      <c r="A565"/>
      <c r="C565"/>
    </row>
    <row r="566" spans="1:3">
      <c r="A566"/>
      <c r="C566"/>
    </row>
    <row r="567" spans="1:3">
      <c r="A567"/>
      <c r="C567"/>
    </row>
    <row r="568" spans="1:3">
      <c r="A568"/>
      <c r="C568"/>
    </row>
    <row r="569" spans="1:3">
      <c r="A569"/>
      <c r="C569"/>
    </row>
    <row r="570" spans="1:3">
      <c r="A570"/>
      <c r="C570"/>
    </row>
    <row r="571" spans="1:3">
      <c r="A571"/>
      <c r="C571"/>
    </row>
    <row r="572" spans="1:3">
      <c r="A572"/>
      <c r="C572"/>
    </row>
    <row r="573" spans="1:3">
      <c r="A573"/>
      <c r="C573"/>
    </row>
    <row r="574" spans="1:3">
      <c r="A574"/>
      <c r="C574"/>
    </row>
    <row r="575" spans="1:3">
      <c r="A575"/>
      <c r="C575"/>
    </row>
    <row r="576" spans="1:3">
      <c r="A576"/>
      <c r="C576"/>
    </row>
    <row r="577" spans="1:3">
      <c r="A577"/>
      <c r="C577"/>
    </row>
    <row r="578" spans="1:3">
      <c r="A578"/>
      <c r="C578"/>
    </row>
    <row r="579" spans="1:3">
      <c r="A579"/>
      <c r="C579"/>
    </row>
    <row r="580" spans="1:3">
      <c r="A580"/>
      <c r="C580"/>
    </row>
    <row r="581" spans="1:3">
      <c r="A581"/>
      <c r="C581"/>
    </row>
    <row r="582" spans="1:3">
      <c r="A582"/>
      <c r="C582"/>
    </row>
    <row r="583" spans="1:3">
      <c r="A583"/>
      <c r="C583"/>
    </row>
    <row r="584" spans="1:3">
      <c r="A584"/>
      <c r="C584"/>
    </row>
    <row r="585" spans="1:3">
      <c r="A585"/>
      <c r="C585"/>
    </row>
    <row r="586" spans="1:3">
      <c r="A586"/>
      <c r="C586"/>
    </row>
    <row r="587" spans="1:3">
      <c r="A587"/>
      <c r="C587"/>
    </row>
    <row r="588" spans="1:3">
      <c r="A588"/>
      <c r="C588"/>
    </row>
    <row r="589" spans="1:3">
      <c r="A589"/>
      <c r="C589"/>
    </row>
    <row r="590" spans="1:3">
      <c r="A590"/>
      <c r="C590"/>
    </row>
    <row r="591" spans="1:3">
      <c r="A591"/>
      <c r="C591"/>
    </row>
    <row r="592" spans="1:3">
      <c r="A592"/>
      <c r="C592"/>
    </row>
    <row r="593" spans="1:3">
      <c r="A593"/>
      <c r="C593"/>
    </row>
    <row r="594" spans="1:3">
      <c r="A594"/>
      <c r="C594"/>
    </row>
    <row r="595" spans="1:3">
      <c r="A595"/>
      <c r="C595"/>
    </row>
    <row r="596" spans="1:3">
      <c r="A596"/>
      <c r="C596"/>
    </row>
    <row r="597" spans="1:3">
      <c r="A597"/>
      <c r="C597"/>
    </row>
    <row r="598" spans="1:3">
      <c r="A598"/>
      <c r="C598"/>
    </row>
    <row r="599" spans="1:3">
      <c r="A599"/>
      <c r="C599"/>
    </row>
    <row r="600" spans="1:3">
      <c r="A600"/>
      <c r="C600"/>
    </row>
    <row r="601" spans="1:3">
      <c r="A601"/>
      <c r="C601"/>
    </row>
    <row r="602" spans="1:3">
      <c r="A602"/>
      <c r="C602"/>
    </row>
    <row r="603" spans="1:3">
      <c r="A603"/>
      <c r="C603"/>
    </row>
    <row r="604" spans="1:3">
      <c r="A604"/>
      <c r="C604"/>
    </row>
    <row r="605" spans="1:3">
      <c r="A605"/>
      <c r="C605"/>
    </row>
    <row r="606" spans="1:3">
      <c r="A606"/>
      <c r="C606"/>
    </row>
    <row r="607" spans="1:3">
      <c r="A607"/>
      <c r="C607"/>
    </row>
    <row r="608" spans="1:3">
      <c r="A608"/>
      <c r="C608"/>
    </row>
    <row r="609" spans="1:3">
      <c r="A609"/>
      <c r="C609"/>
    </row>
    <row r="610" spans="1:3">
      <c r="A610"/>
      <c r="C610"/>
    </row>
    <row r="611" spans="1:3">
      <c r="A611"/>
      <c r="C611"/>
    </row>
    <row r="612" spans="1:3">
      <c r="A612"/>
      <c r="C612"/>
    </row>
    <row r="613" spans="1:3">
      <c r="A613"/>
      <c r="C613"/>
    </row>
    <row r="614" spans="1:3">
      <c r="A614"/>
      <c r="C614"/>
    </row>
    <row r="615" spans="1:3">
      <c r="A615"/>
      <c r="C615"/>
    </row>
    <row r="616" spans="1:3">
      <c r="A616"/>
      <c r="C616"/>
    </row>
    <row r="617" spans="1:3">
      <c r="A617"/>
      <c r="C617"/>
    </row>
    <row r="618" spans="1:3">
      <c r="A618"/>
      <c r="C618"/>
    </row>
    <row r="619" spans="1:3">
      <c r="A619"/>
      <c r="C619"/>
    </row>
    <row r="620" spans="1:3">
      <c r="A620"/>
      <c r="C620"/>
    </row>
    <row r="621" spans="1:3">
      <c r="A621"/>
      <c r="C621"/>
    </row>
    <row r="622" spans="1:3">
      <c r="A622"/>
      <c r="C622"/>
    </row>
    <row r="623" spans="1:3">
      <c r="A623"/>
      <c r="C623"/>
    </row>
    <row r="624" spans="1:3">
      <c r="A624"/>
      <c r="C624"/>
    </row>
    <row r="625" spans="1:3">
      <c r="A625"/>
      <c r="C625"/>
    </row>
    <row r="626" spans="1:3">
      <c r="A626"/>
      <c r="C626"/>
    </row>
    <row r="627" spans="1:3">
      <c r="A627"/>
      <c r="C627"/>
    </row>
    <row r="628" spans="1:3">
      <c r="A628"/>
      <c r="C628"/>
    </row>
    <row r="629" spans="1:3">
      <c r="A629"/>
      <c r="C629"/>
    </row>
    <row r="630" spans="1:3">
      <c r="A630"/>
      <c r="C630"/>
    </row>
    <row r="631" spans="1:3">
      <c r="A631"/>
      <c r="C631"/>
    </row>
    <row r="632" spans="1:3">
      <c r="A632"/>
      <c r="C632"/>
    </row>
    <row r="633" spans="1:3">
      <c r="A633"/>
      <c r="C633"/>
    </row>
    <row r="634" spans="1:3">
      <c r="A634"/>
      <c r="C634"/>
    </row>
    <row r="635" spans="1:3">
      <c r="A635"/>
      <c r="C635"/>
    </row>
    <row r="636" spans="1:3">
      <c r="A636"/>
      <c r="C636"/>
    </row>
    <row r="637" spans="1:3">
      <c r="A637"/>
      <c r="C637"/>
    </row>
    <row r="638" spans="1:3">
      <c r="A638"/>
      <c r="C638"/>
    </row>
    <row r="639" spans="1:3">
      <c r="A639"/>
      <c r="C639"/>
    </row>
    <row r="640" spans="1:3">
      <c r="A640"/>
      <c r="C640"/>
    </row>
    <row r="641" spans="1:3">
      <c r="A641"/>
      <c r="C641"/>
    </row>
    <row r="642" spans="1:3">
      <c r="A642"/>
      <c r="C642"/>
    </row>
    <row r="643" spans="1:3">
      <c r="A643"/>
      <c r="C643"/>
    </row>
    <row r="644" spans="1:3">
      <c r="A644"/>
      <c r="C644"/>
    </row>
    <row r="645" spans="1:3">
      <c r="A645"/>
      <c r="C645"/>
    </row>
    <row r="646" spans="1:3">
      <c r="A646"/>
      <c r="C646"/>
    </row>
    <row r="647" spans="1:3">
      <c r="A647"/>
      <c r="C647"/>
    </row>
    <row r="648" spans="1:3">
      <c r="A648"/>
      <c r="C648"/>
    </row>
    <row r="649" spans="1:3">
      <c r="A649"/>
      <c r="C649"/>
    </row>
    <row r="650" spans="1:3">
      <c r="A650"/>
      <c r="C650"/>
    </row>
    <row r="651" spans="1:3">
      <c r="A651"/>
      <c r="C651"/>
    </row>
    <row r="652" spans="1:3">
      <c r="A652"/>
      <c r="C652"/>
    </row>
    <row r="653" spans="1:3">
      <c r="A653"/>
      <c r="C653"/>
    </row>
    <row r="654" spans="1:3">
      <c r="A654"/>
      <c r="C654"/>
    </row>
    <row r="655" spans="1:3">
      <c r="A655"/>
      <c r="C655"/>
    </row>
    <row r="656" spans="1:3">
      <c r="A656"/>
      <c r="C656"/>
    </row>
    <row r="657" spans="1:3">
      <c r="A657"/>
      <c r="C657"/>
    </row>
    <row r="658" spans="1:3">
      <c r="A658"/>
      <c r="C658"/>
    </row>
    <row r="659" spans="1:3">
      <c r="A659"/>
      <c r="C659"/>
    </row>
    <row r="660" spans="1:3">
      <c r="A660"/>
      <c r="C660"/>
    </row>
    <row r="661" spans="1:3">
      <c r="A661"/>
      <c r="C661"/>
    </row>
    <row r="662" spans="1:3">
      <c r="A662"/>
      <c r="C662"/>
    </row>
    <row r="663" spans="1:3">
      <c r="A663"/>
      <c r="C663"/>
    </row>
    <row r="664" spans="1:3">
      <c r="A664"/>
      <c r="C664"/>
    </row>
    <row r="665" spans="1:3">
      <c r="A665"/>
      <c r="C665"/>
    </row>
    <row r="666" spans="1:3">
      <c r="A666"/>
      <c r="C666"/>
    </row>
    <row r="667" spans="1:3">
      <c r="A667"/>
      <c r="C667"/>
    </row>
    <row r="668" spans="1:3">
      <c r="A668"/>
      <c r="C668"/>
    </row>
    <row r="669" spans="1:3">
      <c r="A669"/>
      <c r="C669"/>
    </row>
    <row r="670" spans="1:3">
      <c r="A670"/>
      <c r="C670"/>
    </row>
    <row r="671" spans="1:3">
      <c r="A671"/>
      <c r="C671"/>
    </row>
    <row r="672" spans="1:3">
      <c r="A672"/>
      <c r="C672"/>
    </row>
    <row r="673" spans="1:3">
      <c r="A673"/>
      <c r="C673"/>
    </row>
    <row r="674" spans="1:3">
      <c r="A674"/>
      <c r="C674"/>
    </row>
    <row r="675" spans="1:3">
      <c r="A675"/>
      <c r="C675"/>
    </row>
    <row r="676" spans="1:3">
      <c r="A676"/>
      <c r="C676"/>
    </row>
    <row r="677" spans="1:3">
      <c r="A677"/>
      <c r="C677"/>
    </row>
    <row r="678" spans="1:3">
      <c r="A678"/>
      <c r="C678"/>
    </row>
    <row r="679" spans="1:3">
      <c r="A679"/>
      <c r="C679"/>
    </row>
    <row r="680" spans="1:3">
      <c r="A680"/>
      <c r="C680"/>
    </row>
    <row r="681" spans="1:3">
      <c r="A681"/>
      <c r="C681"/>
    </row>
    <row r="682" spans="1:3">
      <c r="A682"/>
      <c r="C682"/>
    </row>
    <row r="683" spans="1:3">
      <c r="A683"/>
      <c r="C683"/>
    </row>
    <row r="684" spans="1:3">
      <c r="A684"/>
      <c r="C684"/>
    </row>
    <row r="685" spans="1:3">
      <c r="A685"/>
      <c r="C685"/>
    </row>
    <row r="686" spans="1:3">
      <c r="A686"/>
      <c r="C686"/>
    </row>
    <row r="687" spans="1:3">
      <c r="A687"/>
      <c r="C687"/>
    </row>
    <row r="688" spans="1:3">
      <c r="A688"/>
      <c r="C688"/>
    </row>
    <row r="689" spans="1:3">
      <c r="A689"/>
      <c r="C689"/>
    </row>
    <row r="690" spans="1:3">
      <c r="A690"/>
      <c r="C690"/>
    </row>
    <row r="691" spans="1:3">
      <c r="A691"/>
      <c r="C691"/>
    </row>
    <row r="692" spans="1:3">
      <c r="A692"/>
      <c r="C692"/>
    </row>
    <row r="693" spans="1:3">
      <c r="A693"/>
      <c r="C693"/>
    </row>
    <row r="694" spans="1:3">
      <c r="A694"/>
      <c r="C694"/>
    </row>
    <row r="695" spans="1:3">
      <c r="A695"/>
      <c r="C695"/>
    </row>
    <row r="696" spans="1:3">
      <c r="A696"/>
      <c r="C696"/>
    </row>
    <row r="697" spans="1:3">
      <c r="A697"/>
      <c r="C697"/>
    </row>
    <row r="698" spans="1:3">
      <c r="A698"/>
      <c r="C698"/>
    </row>
    <row r="699" spans="1:3">
      <c r="A699"/>
      <c r="C699"/>
    </row>
    <row r="700" spans="1:3">
      <c r="A700"/>
      <c r="C700"/>
    </row>
    <row r="701" spans="1:3">
      <c r="A701"/>
      <c r="C701"/>
    </row>
    <row r="702" spans="1:3">
      <c r="A702"/>
      <c r="C702"/>
    </row>
    <row r="703" spans="1:3">
      <c r="A703"/>
      <c r="C703"/>
    </row>
    <row r="704" spans="1:3">
      <c r="A704"/>
      <c r="C704"/>
    </row>
    <row r="705" spans="1:3">
      <c r="A705"/>
      <c r="C705"/>
    </row>
    <row r="706" spans="1:3">
      <c r="A706"/>
      <c r="C706"/>
    </row>
    <row r="707" spans="1:3">
      <c r="A707"/>
      <c r="C707"/>
    </row>
    <row r="708" spans="1:3">
      <c r="A708"/>
      <c r="C708"/>
    </row>
    <row r="709" spans="1:3">
      <c r="A709"/>
      <c r="C709"/>
    </row>
    <row r="710" spans="1:3">
      <c r="A710"/>
      <c r="C710"/>
    </row>
    <row r="711" spans="1:3">
      <c r="A711"/>
      <c r="C711"/>
    </row>
    <row r="712" spans="1:3">
      <c r="A712"/>
      <c r="C712"/>
    </row>
    <row r="713" spans="1:3">
      <c r="A713"/>
      <c r="C713"/>
    </row>
    <row r="714" spans="1:3">
      <c r="A714"/>
      <c r="C714"/>
    </row>
    <row r="715" spans="1:3">
      <c r="A715"/>
      <c r="C715"/>
    </row>
    <row r="716" spans="1:3">
      <c r="A716"/>
      <c r="C716"/>
    </row>
    <row r="717" spans="1:3">
      <c r="A717"/>
      <c r="C717"/>
    </row>
    <row r="718" spans="1:3">
      <c r="A718"/>
      <c r="C718"/>
    </row>
    <row r="719" spans="1:3">
      <c r="A719"/>
      <c r="C719"/>
    </row>
    <row r="720" spans="1:3">
      <c r="A720"/>
      <c r="C720"/>
    </row>
    <row r="721" spans="1:3">
      <c r="A721"/>
      <c r="C721"/>
    </row>
    <row r="722" spans="1:3">
      <c r="A722"/>
      <c r="C722"/>
    </row>
    <row r="723" spans="1:3">
      <c r="A723"/>
      <c r="C723"/>
    </row>
    <row r="724" spans="1:3">
      <c r="A724"/>
      <c r="C724"/>
    </row>
    <row r="725" spans="1:3">
      <c r="A725"/>
      <c r="C725"/>
    </row>
    <row r="726" spans="1:3">
      <c r="A726"/>
      <c r="C726"/>
    </row>
    <row r="727" spans="1:3">
      <c r="A727"/>
      <c r="C727"/>
    </row>
    <row r="728" spans="1:3">
      <c r="A728"/>
      <c r="C728"/>
    </row>
    <row r="729" spans="1:3">
      <c r="A729"/>
      <c r="C729"/>
    </row>
    <row r="730" spans="1:3">
      <c r="A730"/>
      <c r="C730"/>
    </row>
    <row r="731" spans="1:3">
      <c r="A731"/>
      <c r="C731"/>
    </row>
    <row r="732" spans="1:3">
      <c r="A732"/>
      <c r="C732"/>
    </row>
    <row r="733" spans="1:3">
      <c r="A733"/>
      <c r="C733"/>
    </row>
    <row r="734" spans="1:3">
      <c r="A734"/>
      <c r="C734"/>
    </row>
    <row r="735" spans="1:3">
      <c r="A735"/>
      <c r="C735"/>
    </row>
    <row r="736" spans="1:3">
      <c r="A736"/>
      <c r="C736"/>
    </row>
    <row r="737" spans="1:3">
      <c r="A737"/>
      <c r="C737"/>
    </row>
    <row r="738" spans="1:3">
      <c r="A738"/>
      <c r="C738"/>
    </row>
    <row r="739" spans="1:3">
      <c r="A739"/>
      <c r="C739"/>
    </row>
    <row r="740" spans="1:3">
      <c r="A740"/>
      <c r="C740"/>
    </row>
    <row r="741" spans="1:3">
      <c r="A741"/>
      <c r="C741"/>
    </row>
    <row r="742" spans="1:3">
      <c r="A742"/>
      <c r="C742"/>
    </row>
    <row r="743" spans="1:3">
      <c r="A743"/>
      <c r="C743"/>
    </row>
    <row r="744" spans="1:3">
      <c r="A744"/>
      <c r="C744"/>
    </row>
    <row r="745" spans="1:3">
      <c r="A745"/>
      <c r="C745"/>
    </row>
    <row r="746" spans="1:3">
      <c r="A746"/>
      <c r="C746"/>
    </row>
    <row r="747" spans="1:3">
      <c r="A747"/>
      <c r="C747"/>
    </row>
    <row r="748" spans="1:3">
      <c r="A748"/>
      <c r="C748"/>
    </row>
    <row r="749" spans="1:3">
      <c r="A749"/>
      <c r="C749"/>
    </row>
    <row r="750" spans="1:3">
      <c r="A750"/>
      <c r="C750"/>
    </row>
    <row r="751" spans="1:3">
      <c r="C751"/>
    </row>
    <row r="752" spans="1:3">
      <c r="C752"/>
    </row>
    <row r="753" spans="3:3">
      <c r="C753"/>
    </row>
    <row r="754" spans="3:3">
      <c r="C754"/>
    </row>
    <row r="755" spans="3:3">
      <c r="C755"/>
    </row>
    <row r="756" spans="3:3">
      <c r="C756"/>
    </row>
    <row r="757" spans="3:3">
      <c r="C757"/>
    </row>
    <row r="758" spans="3:3">
      <c r="C758"/>
    </row>
    <row r="759" spans="3:3">
      <c r="C759"/>
    </row>
    <row r="760" spans="3:3">
      <c r="C760"/>
    </row>
    <row r="761" spans="3:3">
      <c r="C761"/>
    </row>
    <row r="762" spans="3:3">
      <c r="C762"/>
    </row>
    <row r="763" spans="3:3">
      <c r="C763"/>
    </row>
    <row r="764" spans="3:3">
      <c r="C764"/>
    </row>
    <row r="765" spans="3:3">
      <c r="C765"/>
    </row>
    <row r="766" spans="3:3">
      <c r="C766"/>
    </row>
    <row r="767" spans="3:3">
      <c r="C767"/>
    </row>
    <row r="768" spans="3:3">
      <c r="C768"/>
    </row>
    <row r="769" spans="3:3">
      <c r="C769"/>
    </row>
    <row r="770" spans="3:3">
      <c r="C770"/>
    </row>
    <row r="771" spans="3:3">
      <c r="C771"/>
    </row>
    <row r="772" spans="3:3">
      <c r="C772"/>
    </row>
    <row r="773" spans="3:3">
      <c r="C773"/>
    </row>
    <row r="774" spans="3:3">
      <c r="C774"/>
    </row>
    <row r="775" spans="3:3">
      <c r="C775"/>
    </row>
    <row r="776" spans="3:3">
      <c r="C776"/>
    </row>
    <row r="777" spans="3:3">
      <c r="C777"/>
    </row>
    <row r="778" spans="3:3">
      <c r="C778"/>
    </row>
    <row r="779" spans="3:3">
      <c r="C779"/>
    </row>
    <row r="780" spans="3:3">
      <c r="C780"/>
    </row>
    <row r="781" spans="3:3">
      <c r="C781"/>
    </row>
    <row r="782" spans="3:3">
      <c r="C782"/>
    </row>
    <row r="783" spans="3:3">
      <c r="C783"/>
    </row>
    <row r="784" spans="3:3">
      <c r="C784"/>
    </row>
    <row r="785" spans="3:3">
      <c r="C785"/>
    </row>
    <row r="786" spans="3:3">
      <c r="C786"/>
    </row>
    <row r="787" spans="3:3">
      <c r="C787"/>
    </row>
    <row r="788" spans="3:3">
      <c r="C788"/>
    </row>
    <row r="789" spans="3:3">
      <c r="C789"/>
    </row>
    <row r="790" spans="3:3">
      <c r="C790"/>
    </row>
    <row r="791" spans="3:3">
      <c r="C791"/>
    </row>
    <row r="792" spans="3:3">
      <c r="C792"/>
    </row>
    <row r="793" spans="3:3">
      <c r="C793"/>
    </row>
    <row r="794" spans="3:3">
      <c r="C794"/>
    </row>
    <row r="795" spans="3:3">
      <c r="C795"/>
    </row>
    <row r="796" spans="3:3">
      <c r="C796"/>
    </row>
    <row r="797" spans="3:3">
      <c r="C797"/>
    </row>
    <row r="798" spans="3:3">
      <c r="C798"/>
    </row>
    <row r="799" spans="3:3">
      <c r="C799"/>
    </row>
    <row r="800" spans="3:3">
      <c r="C800"/>
    </row>
    <row r="801" spans="3:3">
      <c r="C801"/>
    </row>
    <row r="802" spans="3:3">
      <c r="C802"/>
    </row>
    <row r="803" spans="3:3">
      <c r="C803"/>
    </row>
    <row r="804" spans="3:3">
      <c r="C804"/>
    </row>
    <row r="805" spans="3:3">
      <c r="C805"/>
    </row>
    <row r="806" spans="3:3">
      <c r="C806"/>
    </row>
    <row r="807" spans="3:3">
      <c r="C807"/>
    </row>
    <row r="808" spans="3:3">
      <c r="C808"/>
    </row>
    <row r="809" spans="3:3">
      <c r="C809"/>
    </row>
    <row r="810" spans="3:3">
      <c r="C810"/>
    </row>
    <row r="811" spans="3:3">
      <c r="C811"/>
    </row>
    <row r="812" spans="3:3">
      <c r="C812"/>
    </row>
    <row r="813" spans="3:3">
      <c r="C813"/>
    </row>
    <row r="814" spans="3:3">
      <c r="C814"/>
    </row>
    <row r="815" spans="3:3">
      <c r="C815"/>
    </row>
    <row r="816" spans="3:3">
      <c r="C816"/>
    </row>
    <row r="817" spans="3:3">
      <c r="C817"/>
    </row>
    <row r="818" spans="3:3">
      <c r="C818"/>
    </row>
    <row r="819" spans="3:3">
      <c r="C819"/>
    </row>
    <row r="820" spans="3:3">
      <c r="C820"/>
    </row>
    <row r="821" spans="3:3">
      <c r="C821"/>
    </row>
    <row r="822" spans="3:3">
      <c r="C822"/>
    </row>
    <row r="823" spans="3:3">
      <c r="C823"/>
    </row>
    <row r="824" spans="3:3">
      <c r="C824"/>
    </row>
    <row r="825" spans="3:3">
      <c r="C825"/>
    </row>
    <row r="826" spans="3:3">
      <c r="C826"/>
    </row>
    <row r="827" spans="3:3">
      <c r="C827"/>
    </row>
    <row r="828" spans="3:3">
      <c r="C828"/>
    </row>
    <row r="829" spans="3:3">
      <c r="C829"/>
    </row>
    <row r="830" spans="3:3">
      <c r="C830"/>
    </row>
    <row r="831" spans="3:3">
      <c r="C831"/>
    </row>
    <row r="832" spans="3:3">
      <c r="C832"/>
    </row>
    <row r="833" spans="3:3">
      <c r="C833"/>
    </row>
    <row r="834" spans="3:3">
      <c r="C834"/>
    </row>
    <row r="835" spans="3:3">
      <c r="C835"/>
    </row>
    <row r="836" spans="3:3">
      <c r="C836"/>
    </row>
    <row r="837" spans="3:3">
      <c r="C837"/>
    </row>
    <row r="838" spans="3:3">
      <c r="C838"/>
    </row>
    <row r="839" spans="3:3">
      <c r="C839"/>
    </row>
    <row r="840" spans="3:3">
      <c r="C840"/>
    </row>
    <row r="841" spans="3:3">
      <c r="C841"/>
    </row>
    <row r="842" spans="3:3">
      <c r="C842"/>
    </row>
    <row r="843" spans="3:3">
      <c r="C843"/>
    </row>
    <row r="844" spans="3:3">
      <c r="C844"/>
    </row>
    <row r="845" spans="3:3">
      <c r="C845"/>
    </row>
    <row r="846" spans="3:3">
      <c r="C846"/>
    </row>
    <row r="847" spans="3:3">
      <c r="C847"/>
    </row>
    <row r="848" spans="3:3">
      <c r="C848"/>
    </row>
    <row r="849" spans="3:3">
      <c r="C849"/>
    </row>
  </sheetData>
  <sortState ref="A5:I1865">
    <sortCondition ref="A5"/>
  </sortState>
  <mergeCells count="2">
    <mergeCell ref="A2:J2"/>
    <mergeCell ref="A3:J3"/>
  </mergeCells>
  <pageMargins left="0.31496062992125984" right="0.19685039370078741" top="0.35433070866141736" bottom="0.31496062992125984" header="0.31496062992125984" footer="0.23622047244094491"/>
  <pageSetup paperSize="9" scale="5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view="pageBreakPreview" zoomScale="82" zoomScaleNormal="100" zoomScaleSheetLayoutView="82" workbookViewId="0">
      <selection activeCell="A3" sqref="A3"/>
    </sheetView>
  </sheetViews>
  <sheetFormatPr defaultRowHeight="12.75"/>
  <cols>
    <col min="1" max="1" width="9.140625" style="103"/>
    <col min="2" max="2" width="47.5703125" style="103" customWidth="1"/>
    <col min="3" max="3" width="14.7109375" style="103" bestFit="1" customWidth="1"/>
    <col min="4" max="4" width="12.5703125" style="103" customWidth="1"/>
    <col min="5" max="5" width="29.5703125" style="103" customWidth="1"/>
    <col min="6" max="6" width="10.140625" style="103" customWidth="1"/>
    <col min="7" max="7" width="12.140625" style="103" customWidth="1"/>
    <col min="8" max="8" width="18" style="103" customWidth="1"/>
    <col min="9" max="9" width="16.85546875" style="103" customWidth="1"/>
    <col min="10" max="10" width="13.140625" style="103" customWidth="1"/>
    <col min="11" max="16384" width="9.140625" style="103"/>
  </cols>
  <sheetData>
    <row r="1" spans="1:10" ht="26.25">
      <c r="A1" s="283" t="s">
        <v>504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ht="30" customHeight="1">
      <c r="A2" s="125" t="s">
        <v>164</v>
      </c>
      <c r="B2" s="125" t="s">
        <v>59</v>
      </c>
      <c r="C2" s="125" t="s">
        <v>165</v>
      </c>
      <c r="D2" s="125" t="s">
        <v>166</v>
      </c>
      <c r="E2" s="125" t="s">
        <v>67</v>
      </c>
      <c r="F2" s="125" t="s">
        <v>167</v>
      </c>
      <c r="G2" s="125" t="s">
        <v>168</v>
      </c>
      <c r="H2" s="125" t="s">
        <v>26</v>
      </c>
      <c r="I2" s="125" t="s">
        <v>68</v>
      </c>
      <c r="J2" s="125" t="s">
        <v>145</v>
      </c>
    </row>
    <row r="3" spans="1:10" ht="15">
      <c r="A3" s="64"/>
      <c r="B3" s="64"/>
      <c r="C3" s="196"/>
      <c r="D3" s="196"/>
      <c r="E3" s="64"/>
      <c r="F3" s="64"/>
      <c r="G3" s="153"/>
      <c r="H3" s="153"/>
      <c r="I3" s="64"/>
      <c r="J3" s="64"/>
    </row>
    <row r="4" spans="1:10">
      <c r="A4" s="114"/>
      <c r="B4" s="114"/>
      <c r="C4" s="114"/>
      <c r="D4" s="114"/>
      <c r="E4" s="114"/>
      <c r="F4" s="114"/>
      <c r="G4" s="126"/>
      <c r="H4" s="126"/>
      <c r="I4" s="127"/>
      <c r="J4" s="114"/>
    </row>
    <row r="5" spans="1:10">
      <c r="A5" s="114"/>
      <c r="B5" s="114"/>
      <c r="C5" s="114"/>
      <c r="D5" s="114"/>
      <c r="E5" s="114"/>
      <c r="F5" s="114"/>
      <c r="G5" s="114"/>
      <c r="H5" s="128">
        <f>SUBTOTAL(9,H3:H4)</f>
        <v>0</v>
      </c>
      <c r="I5" s="114"/>
      <c r="J5" s="114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activeCell="H20" sqref="H20"/>
    </sheetView>
  </sheetViews>
  <sheetFormatPr defaultRowHeight="12.75"/>
  <cols>
    <col min="1" max="1" width="12.28515625" style="103" bestFit="1" customWidth="1"/>
    <col min="2" max="2" width="9.28515625" style="103" bestFit="1" customWidth="1"/>
    <col min="3" max="3" width="14.42578125" style="103" customWidth="1"/>
    <col min="4" max="4" width="33.42578125" style="103" customWidth="1"/>
    <col min="5" max="5" width="37.5703125" style="103" customWidth="1"/>
    <col min="6" max="6" width="18" style="103" customWidth="1"/>
    <col min="7" max="7" width="16" style="103" customWidth="1"/>
    <col min="8" max="8" width="21.85546875" style="103" customWidth="1"/>
    <col min="9" max="9" width="10" style="103" bestFit="1" customWidth="1"/>
    <col min="10" max="16384" width="9.140625" style="103"/>
  </cols>
  <sheetData>
    <row r="1" spans="1:9" ht="39" customHeight="1">
      <c r="A1" s="284" t="s">
        <v>1155</v>
      </c>
      <c r="B1" s="284"/>
      <c r="C1" s="284"/>
      <c r="D1" s="284"/>
      <c r="E1" s="284"/>
      <c r="F1" s="284"/>
      <c r="G1" s="284"/>
      <c r="H1" s="284"/>
      <c r="I1" s="284"/>
    </row>
    <row r="3" spans="1:9" ht="30">
      <c r="A3" s="104" t="s">
        <v>267</v>
      </c>
      <c r="B3" s="104" t="s">
        <v>27</v>
      </c>
      <c r="C3" s="104" t="s">
        <v>43</v>
      </c>
      <c r="D3" s="104" t="s">
        <v>159</v>
      </c>
      <c r="E3" s="104" t="s">
        <v>160</v>
      </c>
      <c r="F3" s="104" t="s">
        <v>161</v>
      </c>
      <c r="G3" s="104" t="s">
        <v>162</v>
      </c>
      <c r="H3" s="104" t="s">
        <v>50</v>
      </c>
    </row>
    <row r="4" spans="1:9" ht="14.25">
      <c r="A4" s="137">
        <v>1</v>
      </c>
      <c r="B4" s="160">
        <v>2015078</v>
      </c>
      <c r="C4" s="143">
        <v>45305</v>
      </c>
      <c r="D4" s="160" t="s">
        <v>1126</v>
      </c>
      <c r="E4" s="160" t="s">
        <v>1127</v>
      </c>
      <c r="F4" s="160">
        <v>308904237</v>
      </c>
      <c r="G4" s="137">
        <v>25</v>
      </c>
      <c r="H4" s="159">
        <v>617500</v>
      </c>
      <c r="I4" s="163"/>
    </row>
    <row r="5" spans="1:9" ht="14.25">
      <c r="A5" s="137">
        <f>A4+1</f>
        <v>2</v>
      </c>
      <c r="B5" s="160">
        <v>2015076</v>
      </c>
      <c r="C5" s="143">
        <v>45305</v>
      </c>
      <c r="D5" s="160" t="s">
        <v>1126</v>
      </c>
      <c r="E5" s="160" t="s">
        <v>1127</v>
      </c>
      <c r="F5" s="160">
        <v>308904237</v>
      </c>
      <c r="G5" s="137">
        <v>5</v>
      </c>
      <c r="H5" s="159">
        <v>115000</v>
      </c>
      <c r="I5" s="164"/>
    </row>
    <row r="6" spans="1:9" ht="14.25">
      <c r="A6" s="244">
        <f t="shared" ref="A6:A8" si="0">A5+1</f>
        <v>3</v>
      </c>
      <c r="B6" s="245">
        <v>2141795</v>
      </c>
      <c r="C6" s="246">
        <v>45367</v>
      </c>
      <c r="D6" s="247" t="s">
        <v>1128</v>
      </c>
      <c r="E6" s="240" t="s">
        <v>1129</v>
      </c>
      <c r="F6" s="245">
        <v>301595121</v>
      </c>
      <c r="G6" s="244">
        <v>2</v>
      </c>
      <c r="H6" s="248">
        <v>1938000</v>
      </c>
      <c r="I6" s="164"/>
    </row>
    <row r="7" spans="1:9" ht="14.25">
      <c r="A7" s="137">
        <f t="shared" si="0"/>
        <v>4</v>
      </c>
      <c r="B7" s="160">
        <v>2141226</v>
      </c>
      <c r="C7" s="143">
        <v>45367</v>
      </c>
      <c r="D7" s="160" t="s">
        <v>1130</v>
      </c>
      <c r="E7" s="160" t="s">
        <v>1131</v>
      </c>
      <c r="F7" s="160">
        <v>303499849</v>
      </c>
      <c r="G7" s="137">
        <v>30</v>
      </c>
      <c r="H7" s="159">
        <v>504000</v>
      </c>
      <c r="I7" s="164"/>
    </row>
    <row r="8" spans="1:9" ht="14.25">
      <c r="A8" s="137">
        <f t="shared" si="0"/>
        <v>5</v>
      </c>
      <c r="B8" s="160">
        <v>2141227</v>
      </c>
      <c r="C8" s="143">
        <v>45367</v>
      </c>
      <c r="D8" s="160" t="s">
        <v>1130</v>
      </c>
      <c r="E8" s="160" t="s">
        <v>1131</v>
      </c>
      <c r="F8" s="160">
        <v>303499849</v>
      </c>
      <c r="G8" s="137">
        <v>30</v>
      </c>
      <c r="H8" s="249">
        <v>504000</v>
      </c>
      <c r="I8" s="164"/>
    </row>
    <row r="9" spans="1:9" ht="14.25">
      <c r="A9" s="122"/>
      <c r="B9" s="122"/>
      <c r="C9" s="122"/>
      <c r="D9" s="122"/>
      <c r="E9" s="122"/>
      <c r="F9" s="122"/>
      <c r="G9" s="122"/>
      <c r="H9" s="123"/>
      <c r="I9" s="165"/>
    </row>
    <row r="10" spans="1:9" ht="15.75">
      <c r="A10" s="114"/>
      <c r="B10" s="114"/>
      <c r="C10" s="114"/>
      <c r="D10" s="114"/>
      <c r="E10" s="114"/>
      <c r="F10" s="114"/>
      <c r="G10" s="114"/>
      <c r="H10" s="124">
        <f>SUM(H4:H9)</f>
        <v>3678500</v>
      </c>
      <c r="I10" s="165"/>
    </row>
  </sheetData>
  <autoFilter ref="B3:H3"/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4"/>
  <sheetViews>
    <sheetView view="pageBreakPreview" topLeftCell="A61" zoomScale="115" zoomScaleNormal="100" zoomScaleSheetLayoutView="115" workbookViewId="0">
      <selection activeCell="A82" sqref="A82"/>
    </sheetView>
  </sheetViews>
  <sheetFormatPr defaultColWidth="63.140625" defaultRowHeight="12"/>
  <cols>
    <col min="1" max="1" width="63.140625" style="69"/>
    <col min="2" max="2" width="25.28515625" style="15" customWidth="1"/>
    <col min="3" max="3" width="15.5703125" style="14" customWidth="1"/>
    <col min="4" max="16384" width="63.140625" style="14"/>
  </cols>
  <sheetData>
    <row r="1" spans="1:3">
      <c r="B1" s="30" t="s">
        <v>9</v>
      </c>
    </row>
    <row r="3" spans="1:3" s="62" customFormat="1" ht="15.75">
      <c r="A3" s="1" t="s">
        <v>7</v>
      </c>
      <c r="B3" s="61"/>
    </row>
    <row r="4" spans="1:3" s="62" customFormat="1" ht="15.75">
      <c r="A4" s="13" t="s">
        <v>548</v>
      </c>
      <c r="B4" s="61"/>
    </row>
    <row r="5" spans="1:3">
      <c r="A5" s="70"/>
      <c r="B5" s="31"/>
      <c r="C5" s="14" t="s">
        <v>478</v>
      </c>
    </row>
    <row r="6" spans="1:3">
      <c r="A6" s="97" t="s">
        <v>1</v>
      </c>
      <c r="B6" s="98" t="s">
        <v>2</v>
      </c>
    </row>
    <row r="7" spans="1:3">
      <c r="A7" s="130" t="s">
        <v>333</v>
      </c>
      <c r="B7" s="170">
        <v>53520000</v>
      </c>
      <c r="C7" s="14" t="s">
        <v>60</v>
      </c>
    </row>
    <row r="8" spans="1:3">
      <c r="A8" s="131" t="s">
        <v>614</v>
      </c>
      <c r="B8" s="171">
        <v>17780000</v>
      </c>
    </row>
    <row r="9" spans="1:3">
      <c r="A9" s="130" t="s">
        <v>615</v>
      </c>
      <c r="B9" s="170">
        <v>17960000</v>
      </c>
    </row>
    <row r="10" spans="1:3">
      <c r="A10" s="131" t="s">
        <v>616</v>
      </c>
      <c r="B10" s="171">
        <v>17780000</v>
      </c>
    </row>
    <row r="11" spans="1:3">
      <c r="A11" s="130" t="s">
        <v>334</v>
      </c>
      <c r="B11" s="170">
        <v>142267550</v>
      </c>
    </row>
    <row r="12" spans="1:3">
      <c r="A12" s="131" t="s">
        <v>617</v>
      </c>
      <c r="B12" s="171">
        <v>35580100</v>
      </c>
    </row>
    <row r="13" spans="1:3">
      <c r="A13" s="131" t="s">
        <v>618</v>
      </c>
      <c r="B13" s="171">
        <v>35560800</v>
      </c>
    </row>
    <row r="14" spans="1:3">
      <c r="A14" s="131" t="s">
        <v>619</v>
      </c>
      <c r="B14" s="171">
        <v>35566550</v>
      </c>
    </row>
    <row r="15" spans="1:3">
      <c r="A15" s="131" t="s">
        <v>620</v>
      </c>
      <c r="B15" s="171">
        <v>35560100</v>
      </c>
    </row>
    <row r="16" spans="1:3">
      <c r="A16" s="131" t="s">
        <v>462</v>
      </c>
      <c r="B16" s="171">
        <v>35920000</v>
      </c>
    </row>
    <row r="17" spans="1:2">
      <c r="A17" s="131" t="s">
        <v>621</v>
      </c>
      <c r="B17" s="171">
        <v>35920000</v>
      </c>
    </row>
    <row r="18" spans="1:2">
      <c r="A18" s="130" t="s">
        <v>335</v>
      </c>
      <c r="B18" s="170">
        <v>9194596292</v>
      </c>
    </row>
    <row r="19" spans="1:2">
      <c r="A19" s="131" t="s">
        <v>509</v>
      </c>
      <c r="B19" s="171" t="s">
        <v>60</v>
      </c>
    </row>
    <row r="20" spans="1:2">
      <c r="A20" s="130" t="s">
        <v>510</v>
      </c>
      <c r="B20" s="170" t="s">
        <v>60</v>
      </c>
    </row>
    <row r="21" spans="1:2">
      <c r="A21" s="131" t="s">
        <v>511</v>
      </c>
      <c r="B21" s="171" t="s">
        <v>60</v>
      </c>
    </row>
    <row r="22" spans="1:2">
      <c r="A22" s="131" t="s">
        <v>512</v>
      </c>
      <c r="B22" s="171" t="s">
        <v>60</v>
      </c>
    </row>
    <row r="23" spans="1:2">
      <c r="A23" s="131" t="s">
        <v>513</v>
      </c>
      <c r="B23" s="171" t="s">
        <v>60</v>
      </c>
    </row>
    <row r="24" spans="1:2">
      <c r="A24" s="130" t="s">
        <v>514</v>
      </c>
      <c r="B24" s="170" t="s">
        <v>60</v>
      </c>
    </row>
    <row r="25" spans="1:2">
      <c r="A25" s="131" t="s">
        <v>515</v>
      </c>
      <c r="B25" s="171" t="s">
        <v>60</v>
      </c>
    </row>
    <row r="26" spans="1:2" ht="24">
      <c r="A26" s="131" t="s">
        <v>622</v>
      </c>
      <c r="B26" s="171">
        <v>1529936996</v>
      </c>
    </row>
    <row r="27" spans="1:2">
      <c r="A27" s="130" t="s">
        <v>623</v>
      </c>
      <c r="B27" s="170">
        <v>1533912604</v>
      </c>
    </row>
    <row r="28" spans="1:2" ht="24">
      <c r="A28" s="131" t="s">
        <v>624</v>
      </c>
      <c r="B28" s="171">
        <v>1534061956</v>
      </c>
    </row>
    <row r="29" spans="1:2">
      <c r="A29" s="131" t="s">
        <v>625</v>
      </c>
      <c r="B29" s="171">
        <v>1529780532</v>
      </c>
    </row>
    <row r="30" spans="1:2">
      <c r="A30" s="131" t="s">
        <v>626</v>
      </c>
      <c r="B30" s="171">
        <v>1536967208</v>
      </c>
    </row>
    <row r="31" spans="1:2">
      <c r="A31" s="131" t="s">
        <v>627</v>
      </c>
      <c r="B31" s="171">
        <v>1529936996</v>
      </c>
    </row>
    <row r="32" spans="1:2">
      <c r="A32" s="131" t="s">
        <v>628</v>
      </c>
      <c r="B32" s="171">
        <v>973650</v>
      </c>
    </row>
    <row r="33" spans="1:2">
      <c r="A33" s="131" t="s">
        <v>629</v>
      </c>
      <c r="B33" s="171">
        <v>973650</v>
      </c>
    </row>
    <row r="34" spans="1:2">
      <c r="A34" s="131" t="s">
        <v>336</v>
      </c>
      <c r="B34" s="171">
        <v>35920000</v>
      </c>
    </row>
    <row r="35" spans="1:2">
      <c r="A35" s="131" t="s">
        <v>630</v>
      </c>
      <c r="B35" s="171">
        <v>35920000</v>
      </c>
    </row>
    <row r="36" spans="1:2">
      <c r="A36" s="131" t="s">
        <v>337</v>
      </c>
      <c r="B36" s="171">
        <v>1169532078.3399999</v>
      </c>
    </row>
    <row r="37" spans="1:2">
      <c r="A37" s="130" t="s">
        <v>516</v>
      </c>
      <c r="B37" s="170" t="s">
        <v>60</v>
      </c>
    </row>
    <row r="38" spans="1:2">
      <c r="A38" s="131" t="s">
        <v>631</v>
      </c>
      <c r="B38" s="171">
        <v>1169532078.3399999</v>
      </c>
    </row>
    <row r="39" spans="1:2">
      <c r="A39" s="131" t="s">
        <v>632</v>
      </c>
      <c r="B39" s="171">
        <v>89824020</v>
      </c>
    </row>
    <row r="40" spans="1:2">
      <c r="A40" s="131" t="s">
        <v>633</v>
      </c>
      <c r="B40" s="171">
        <v>89824020</v>
      </c>
    </row>
    <row r="41" spans="1:2">
      <c r="A41" s="131" t="s">
        <v>463</v>
      </c>
      <c r="B41" s="171">
        <v>35560000</v>
      </c>
    </row>
    <row r="42" spans="1:2">
      <c r="A42" s="131" t="s">
        <v>634</v>
      </c>
      <c r="B42" s="171">
        <v>21336000</v>
      </c>
    </row>
    <row r="43" spans="1:2">
      <c r="A43" s="131" t="s">
        <v>635</v>
      </c>
      <c r="B43" s="171">
        <v>14224000</v>
      </c>
    </row>
    <row r="44" spans="1:2">
      <c r="A44" s="131" t="s">
        <v>464</v>
      </c>
      <c r="B44" s="171">
        <v>7112000</v>
      </c>
    </row>
    <row r="45" spans="1:2">
      <c r="A45" s="131" t="s">
        <v>636</v>
      </c>
      <c r="B45" s="171">
        <v>7112000</v>
      </c>
    </row>
    <row r="46" spans="1:2">
      <c r="A46" s="131" t="s">
        <v>338</v>
      </c>
      <c r="B46" s="171">
        <v>8984000</v>
      </c>
    </row>
    <row r="47" spans="1:2">
      <c r="A47" s="131" t="s">
        <v>637</v>
      </c>
      <c r="B47" s="171">
        <v>8984000</v>
      </c>
    </row>
    <row r="48" spans="1:2">
      <c r="A48" s="131" t="s">
        <v>638</v>
      </c>
      <c r="B48" s="171">
        <v>21336000</v>
      </c>
    </row>
    <row r="49" spans="1:2">
      <c r="A49" s="131" t="s">
        <v>639</v>
      </c>
      <c r="B49" s="171">
        <v>21336000</v>
      </c>
    </row>
    <row r="50" spans="1:2">
      <c r="A50" s="131" t="s">
        <v>339</v>
      </c>
      <c r="B50" s="171">
        <v>89150000</v>
      </c>
    </row>
    <row r="51" spans="1:2">
      <c r="A51" s="130" t="s">
        <v>640</v>
      </c>
      <c r="B51" s="170">
        <v>89150000</v>
      </c>
    </row>
    <row r="52" spans="1:2">
      <c r="A52" s="131" t="s">
        <v>340</v>
      </c>
      <c r="B52" s="171">
        <v>2219690</v>
      </c>
    </row>
    <row r="53" spans="1:2">
      <c r="A53" s="131" t="s">
        <v>641</v>
      </c>
      <c r="B53" s="171">
        <v>2219690</v>
      </c>
    </row>
    <row r="54" spans="1:2">
      <c r="A54" s="130" t="s">
        <v>642</v>
      </c>
      <c r="B54" s="170">
        <v>71859200</v>
      </c>
    </row>
    <row r="55" spans="1:2">
      <c r="A55" s="131" t="s">
        <v>643</v>
      </c>
      <c r="B55" s="171">
        <v>71859200</v>
      </c>
    </row>
    <row r="56" spans="1:2" ht="24">
      <c r="A56" s="131" t="s">
        <v>644</v>
      </c>
      <c r="B56" s="171">
        <v>4491200</v>
      </c>
    </row>
    <row r="57" spans="1:2">
      <c r="A57" s="131" t="s">
        <v>645</v>
      </c>
      <c r="B57" s="171">
        <v>4491200</v>
      </c>
    </row>
    <row r="58" spans="1:2" ht="24">
      <c r="A58" s="130" t="s">
        <v>341</v>
      </c>
      <c r="B58" s="170">
        <v>72040000</v>
      </c>
    </row>
    <row r="59" spans="1:2">
      <c r="A59" s="131" t="s">
        <v>646</v>
      </c>
      <c r="B59" s="171">
        <v>72040000</v>
      </c>
    </row>
    <row r="60" spans="1:2" ht="24">
      <c r="A60" s="130" t="s">
        <v>465</v>
      </c>
      <c r="B60" s="170">
        <v>414684807.19999999</v>
      </c>
    </row>
    <row r="61" spans="1:2">
      <c r="A61" s="131" t="s">
        <v>647</v>
      </c>
      <c r="B61" s="171">
        <v>414684807.19999999</v>
      </c>
    </row>
    <row r="62" spans="1:2">
      <c r="A62" s="131" t="s">
        <v>342</v>
      </c>
      <c r="B62" s="171">
        <v>24918000</v>
      </c>
    </row>
    <row r="63" spans="1:2">
      <c r="A63" s="131" t="s">
        <v>648</v>
      </c>
      <c r="B63" s="171">
        <v>6958000</v>
      </c>
    </row>
    <row r="64" spans="1:2">
      <c r="A64" s="131" t="s">
        <v>649</v>
      </c>
      <c r="B64" s="171">
        <v>6958000</v>
      </c>
    </row>
    <row r="65" spans="1:2">
      <c r="A65" s="130" t="s">
        <v>650</v>
      </c>
      <c r="B65" s="170">
        <v>5501000</v>
      </c>
    </row>
    <row r="66" spans="1:2">
      <c r="A66" s="131" t="s">
        <v>651</v>
      </c>
      <c r="B66" s="171">
        <v>5501000</v>
      </c>
    </row>
    <row r="67" spans="1:2">
      <c r="A67" s="131" t="s">
        <v>343</v>
      </c>
      <c r="B67" s="171">
        <v>18021998</v>
      </c>
    </row>
    <row r="68" spans="1:2">
      <c r="A68" s="130" t="s">
        <v>652</v>
      </c>
      <c r="B68" s="170">
        <v>6970999</v>
      </c>
    </row>
    <row r="69" spans="1:2">
      <c r="A69" s="131" t="s">
        <v>653</v>
      </c>
      <c r="B69" s="171">
        <v>5500999</v>
      </c>
    </row>
    <row r="70" spans="1:2">
      <c r="A70" s="130" t="s">
        <v>654</v>
      </c>
      <c r="B70" s="170">
        <v>5550000</v>
      </c>
    </row>
    <row r="71" spans="1:2">
      <c r="A71" s="131" t="s">
        <v>344</v>
      </c>
      <c r="B71" s="171">
        <v>13915000</v>
      </c>
    </row>
    <row r="72" spans="1:2">
      <c r="A72" s="130" t="s">
        <v>655</v>
      </c>
      <c r="B72" s="170">
        <v>13915000</v>
      </c>
    </row>
    <row r="73" spans="1:2">
      <c r="A73" s="131" t="s">
        <v>345</v>
      </c>
      <c r="B73" s="171">
        <v>89824000</v>
      </c>
    </row>
    <row r="74" spans="1:2">
      <c r="A74" s="131" t="s">
        <v>656</v>
      </c>
      <c r="B74" s="171">
        <v>89824000</v>
      </c>
    </row>
    <row r="75" spans="1:2">
      <c r="A75" s="131" t="s">
        <v>346</v>
      </c>
      <c r="B75" s="171">
        <v>746760840</v>
      </c>
    </row>
    <row r="76" spans="1:2">
      <c r="A76" s="131" t="s">
        <v>657</v>
      </c>
      <c r="B76" s="171">
        <v>160020315</v>
      </c>
    </row>
    <row r="77" spans="1:2">
      <c r="A77" s="131" t="s">
        <v>658</v>
      </c>
      <c r="B77" s="171">
        <v>160020045</v>
      </c>
    </row>
    <row r="78" spans="1:2">
      <c r="A78" s="131" t="s">
        <v>659</v>
      </c>
      <c r="B78" s="171">
        <v>213360420</v>
      </c>
    </row>
    <row r="79" spans="1:2">
      <c r="A79" s="131" t="s">
        <v>660</v>
      </c>
      <c r="B79" s="171">
        <v>213360060</v>
      </c>
    </row>
    <row r="80" spans="1:2">
      <c r="A80" s="131" t="s">
        <v>347</v>
      </c>
      <c r="B80" s="171">
        <v>13473600</v>
      </c>
    </row>
    <row r="81" spans="1:2">
      <c r="A81" s="131" t="s">
        <v>661</v>
      </c>
      <c r="B81" s="171">
        <v>13473600</v>
      </c>
    </row>
    <row r="82" spans="1:2">
      <c r="A82" s="131" t="s">
        <v>662</v>
      </c>
      <c r="B82" s="171">
        <v>38507000</v>
      </c>
    </row>
    <row r="83" spans="1:2">
      <c r="A83" s="131" t="s">
        <v>663</v>
      </c>
      <c r="B83" s="171">
        <v>5501000</v>
      </c>
    </row>
    <row r="84" spans="1:2">
      <c r="A84" s="131" t="s">
        <v>664</v>
      </c>
      <c r="B84" s="171">
        <v>5501000</v>
      </c>
    </row>
    <row r="85" spans="1:2">
      <c r="A85" s="131" t="s">
        <v>665</v>
      </c>
      <c r="B85" s="171">
        <v>5501000</v>
      </c>
    </row>
    <row r="86" spans="1:2">
      <c r="A86" s="131" t="s">
        <v>666</v>
      </c>
      <c r="B86" s="171">
        <v>5501000</v>
      </c>
    </row>
    <row r="87" spans="1:2">
      <c r="A87" s="131" t="s">
        <v>667</v>
      </c>
      <c r="B87" s="171">
        <v>5501000</v>
      </c>
    </row>
    <row r="88" spans="1:2">
      <c r="A88" s="131" t="s">
        <v>668</v>
      </c>
      <c r="B88" s="171">
        <v>5501000</v>
      </c>
    </row>
    <row r="89" spans="1:2">
      <c r="A89" s="131" t="s">
        <v>669</v>
      </c>
      <c r="B89" s="171">
        <v>5501000</v>
      </c>
    </row>
    <row r="90" spans="1:2">
      <c r="A90" s="131" t="s">
        <v>348</v>
      </c>
      <c r="B90" s="171">
        <v>56466001</v>
      </c>
    </row>
    <row r="91" spans="1:2">
      <c r="A91" s="131" t="s">
        <v>517</v>
      </c>
      <c r="B91" s="171" t="s">
        <v>60</v>
      </c>
    </row>
    <row r="92" spans="1:2">
      <c r="A92" s="131" t="s">
        <v>670</v>
      </c>
      <c r="B92" s="171">
        <v>6958000</v>
      </c>
    </row>
    <row r="93" spans="1:2">
      <c r="A93" s="131" t="s">
        <v>671</v>
      </c>
      <c r="B93" s="171">
        <v>5500001</v>
      </c>
    </row>
    <row r="94" spans="1:2">
      <c r="A94" s="131" t="s">
        <v>672</v>
      </c>
      <c r="B94" s="171">
        <v>5501000</v>
      </c>
    </row>
    <row r="95" spans="1:2">
      <c r="A95" s="130" t="s">
        <v>673</v>
      </c>
      <c r="B95" s="170">
        <v>5501000</v>
      </c>
    </row>
    <row r="96" spans="1:2">
      <c r="A96" s="131" t="s">
        <v>674</v>
      </c>
      <c r="B96" s="171">
        <v>5501000</v>
      </c>
    </row>
    <row r="97" spans="1:2">
      <c r="A97" s="131" t="s">
        <v>675</v>
      </c>
      <c r="B97" s="171">
        <v>5501000</v>
      </c>
    </row>
    <row r="98" spans="1:2">
      <c r="A98" s="130" t="s">
        <v>676</v>
      </c>
      <c r="B98" s="170">
        <v>5501000</v>
      </c>
    </row>
    <row r="99" spans="1:2">
      <c r="A99" s="131" t="s">
        <v>677</v>
      </c>
      <c r="B99" s="171">
        <v>5501000</v>
      </c>
    </row>
    <row r="100" spans="1:2">
      <c r="A100" s="131" t="s">
        <v>678</v>
      </c>
      <c r="B100" s="171">
        <v>5501000</v>
      </c>
    </row>
    <row r="101" spans="1:2">
      <c r="A101" s="131" t="s">
        <v>679</v>
      </c>
      <c r="B101" s="171">
        <v>5501000</v>
      </c>
    </row>
    <row r="102" spans="1:2">
      <c r="A102" s="131" t="s">
        <v>680</v>
      </c>
      <c r="B102" s="171">
        <v>40420800</v>
      </c>
    </row>
    <row r="103" spans="1:2">
      <c r="A103" s="131" t="s">
        <v>681</v>
      </c>
      <c r="B103" s="171">
        <v>40420800</v>
      </c>
    </row>
    <row r="104" spans="1:2" ht="24">
      <c r="A104" s="131" t="s">
        <v>682</v>
      </c>
      <c r="B104" s="171">
        <v>8982400</v>
      </c>
    </row>
    <row r="105" spans="1:2">
      <c r="A105" s="131" t="s">
        <v>683</v>
      </c>
      <c r="B105" s="171">
        <v>8982400</v>
      </c>
    </row>
    <row r="106" spans="1:2">
      <c r="A106" s="131" t="s">
        <v>518</v>
      </c>
      <c r="B106" s="171">
        <v>35600000</v>
      </c>
    </row>
    <row r="107" spans="1:2">
      <c r="A107" s="131" t="s">
        <v>684</v>
      </c>
      <c r="B107" s="171">
        <v>35600000</v>
      </c>
    </row>
    <row r="108" spans="1:2">
      <c r="A108" s="131" t="s">
        <v>519</v>
      </c>
      <c r="B108" s="171">
        <v>8982400</v>
      </c>
    </row>
    <row r="109" spans="1:2">
      <c r="A109" s="131" t="s">
        <v>685</v>
      </c>
      <c r="B109" s="171">
        <v>8982400</v>
      </c>
    </row>
    <row r="110" spans="1:2">
      <c r="A110" s="131" t="s">
        <v>349</v>
      </c>
      <c r="B110" s="171">
        <v>35560070</v>
      </c>
    </row>
    <row r="111" spans="1:2">
      <c r="A111" s="131" t="s">
        <v>686</v>
      </c>
      <c r="B111" s="171">
        <v>35560070</v>
      </c>
    </row>
    <row r="112" spans="1:2" ht="24">
      <c r="A112" s="131" t="s">
        <v>350</v>
      </c>
      <c r="B112" s="171">
        <v>359600000</v>
      </c>
    </row>
    <row r="113" spans="1:2">
      <c r="A113" s="131" t="s">
        <v>687</v>
      </c>
      <c r="B113" s="171">
        <v>179800000</v>
      </c>
    </row>
    <row r="114" spans="1:2">
      <c r="A114" s="131" t="s">
        <v>688</v>
      </c>
      <c r="B114" s="171">
        <v>179800000</v>
      </c>
    </row>
    <row r="115" spans="1:2">
      <c r="A115" s="131" t="s">
        <v>351</v>
      </c>
      <c r="B115" s="171">
        <v>89824100</v>
      </c>
    </row>
    <row r="116" spans="1:2">
      <c r="A116" s="131" t="s">
        <v>689</v>
      </c>
      <c r="B116" s="171">
        <v>89824100</v>
      </c>
    </row>
    <row r="117" spans="1:2">
      <c r="A117" s="131" t="s">
        <v>352</v>
      </c>
      <c r="B117" s="171">
        <v>202108995</v>
      </c>
    </row>
    <row r="118" spans="1:2">
      <c r="A118" s="131" t="s">
        <v>690</v>
      </c>
      <c r="B118" s="171">
        <v>202108995</v>
      </c>
    </row>
    <row r="119" spans="1:2">
      <c r="A119" s="131" t="s">
        <v>353</v>
      </c>
      <c r="B119" s="171">
        <v>17968000</v>
      </c>
    </row>
    <row r="120" spans="1:2">
      <c r="A120" s="131" t="s">
        <v>691</v>
      </c>
      <c r="B120" s="171">
        <v>17968000</v>
      </c>
    </row>
    <row r="121" spans="1:2">
      <c r="A121" s="131" t="s">
        <v>466</v>
      </c>
      <c r="B121" s="171">
        <v>4491200</v>
      </c>
    </row>
    <row r="122" spans="1:2">
      <c r="A122" s="131" t="s">
        <v>692</v>
      </c>
      <c r="B122" s="171">
        <v>4491200</v>
      </c>
    </row>
    <row r="123" spans="1:2">
      <c r="A123" s="131" t="s">
        <v>354</v>
      </c>
      <c r="B123" s="171">
        <v>167919550</v>
      </c>
    </row>
    <row r="124" spans="1:2">
      <c r="A124" s="131" t="s">
        <v>693</v>
      </c>
      <c r="B124" s="171">
        <v>13914410</v>
      </c>
    </row>
    <row r="125" spans="1:2">
      <c r="A125" s="131" t="s">
        <v>694</v>
      </c>
      <c r="B125" s="171">
        <v>22000820</v>
      </c>
    </row>
    <row r="126" spans="1:2">
      <c r="A126" s="131" t="s">
        <v>695</v>
      </c>
      <c r="B126" s="171">
        <v>16500615</v>
      </c>
    </row>
    <row r="127" spans="1:2">
      <c r="A127" s="131" t="s">
        <v>696</v>
      </c>
      <c r="B127" s="171">
        <v>16500615</v>
      </c>
    </row>
    <row r="128" spans="1:2">
      <c r="A128" s="131" t="s">
        <v>697</v>
      </c>
      <c r="B128" s="171">
        <v>16500615</v>
      </c>
    </row>
    <row r="129" spans="1:2">
      <c r="A129" s="131" t="s">
        <v>698</v>
      </c>
      <c r="B129" s="171">
        <v>16500615</v>
      </c>
    </row>
    <row r="130" spans="1:2">
      <c r="A130" s="131" t="s">
        <v>699</v>
      </c>
      <c r="B130" s="171">
        <v>16500615</v>
      </c>
    </row>
    <row r="131" spans="1:2">
      <c r="A131" s="131" t="s">
        <v>700</v>
      </c>
      <c r="B131" s="171">
        <v>16500615</v>
      </c>
    </row>
    <row r="132" spans="1:2">
      <c r="A132" s="131" t="s">
        <v>701</v>
      </c>
      <c r="B132" s="171">
        <v>16500615</v>
      </c>
    </row>
    <row r="133" spans="1:2">
      <c r="A133" s="131" t="s">
        <v>702</v>
      </c>
      <c r="B133" s="171">
        <v>16500015</v>
      </c>
    </row>
    <row r="134" spans="1:2" ht="24">
      <c r="A134" s="131" t="s">
        <v>703</v>
      </c>
      <c r="B134" s="171">
        <v>13473600</v>
      </c>
    </row>
    <row r="135" spans="1:2">
      <c r="A135" s="131" t="s">
        <v>704</v>
      </c>
      <c r="B135" s="171">
        <v>13473600</v>
      </c>
    </row>
    <row r="136" spans="1:2">
      <c r="A136" s="131" t="s">
        <v>355</v>
      </c>
      <c r="B136" s="171">
        <v>574366080</v>
      </c>
    </row>
    <row r="137" spans="1:2" ht="24">
      <c r="A137" s="130" t="s">
        <v>705</v>
      </c>
      <c r="B137" s="170">
        <v>574366080</v>
      </c>
    </row>
    <row r="138" spans="1:2">
      <c r="A138" s="131" t="s">
        <v>356</v>
      </c>
      <c r="B138" s="171">
        <v>13473615</v>
      </c>
    </row>
    <row r="139" spans="1:2">
      <c r="A139" s="131" t="s">
        <v>706</v>
      </c>
      <c r="B139" s="171">
        <v>13473615</v>
      </c>
    </row>
    <row r="140" spans="1:2">
      <c r="A140" s="131" t="s">
        <v>357</v>
      </c>
      <c r="B140" s="171">
        <v>134736000</v>
      </c>
    </row>
    <row r="141" spans="1:2">
      <c r="A141" s="130" t="s">
        <v>707</v>
      </c>
      <c r="B141" s="170">
        <v>134736000</v>
      </c>
    </row>
    <row r="142" spans="1:2">
      <c r="A142" s="131" t="s">
        <v>358</v>
      </c>
      <c r="B142" s="171">
        <v>16536110</v>
      </c>
    </row>
    <row r="143" spans="1:2">
      <c r="A143" s="131" t="s">
        <v>708</v>
      </c>
      <c r="B143" s="171">
        <v>5505555</v>
      </c>
    </row>
    <row r="144" spans="1:2">
      <c r="A144" s="131" t="s">
        <v>709</v>
      </c>
      <c r="B144" s="171">
        <v>5525555</v>
      </c>
    </row>
    <row r="145" spans="1:2">
      <c r="A145" s="130" t="s">
        <v>710</v>
      </c>
      <c r="B145" s="170">
        <v>5505000</v>
      </c>
    </row>
    <row r="146" spans="1:2">
      <c r="A146" s="131" t="s">
        <v>711</v>
      </c>
      <c r="B146" s="171">
        <v>1106570303.5999999</v>
      </c>
    </row>
    <row r="147" spans="1:2">
      <c r="A147" s="131" t="s">
        <v>712</v>
      </c>
      <c r="B147" s="171">
        <v>1106570303.5999999</v>
      </c>
    </row>
    <row r="148" spans="1:2">
      <c r="A148" s="131" t="s">
        <v>359</v>
      </c>
      <c r="B148" s="171">
        <v>40424800</v>
      </c>
    </row>
    <row r="149" spans="1:2">
      <c r="A149" s="131" t="s">
        <v>713</v>
      </c>
      <c r="B149" s="171">
        <v>22460000</v>
      </c>
    </row>
    <row r="150" spans="1:2">
      <c r="A150" s="131" t="s">
        <v>714</v>
      </c>
      <c r="B150" s="171">
        <v>17964800</v>
      </c>
    </row>
    <row r="151" spans="1:2">
      <c r="A151" s="131" t="s">
        <v>715</v>
      </c>
      <c r="B151" s="171">
        <v>1560516371.7</v>
      </c>
    </row>
    <row r="152" spans="1:2">
      <c r="A152" s="131" t="s">
        <v>716</v>
      </c>
      <c r="B152" s="171">
        <v>1560516371.7</v>
      </c>
    </row>
    <row r="153" spans="1:2">
      <c r="A153" s="131" t="s">
        <v>360</v>
      </c>
      <c r="B153" s="171">
        <v>3431640249</v>
      </c>
    </row>
    <row r="154" spans="1:2">
      <c r="A154" s="131" t="s">
        <v>717</v>
      </c>
      <c r="B154" s="171">
        <v>1076936400</v>
      </c>
    </row>
    <row r="155" spans="1:2">
      <c r="A155" s="131" t="s">
        <v>718</v>
      </c>
      <c r="B155" s="171">
        <v>71835760</v>
      </c>
    </row>
    <row r="156" spans="1:2">
      <c r="A156" s="131" t="s">
        <v>719</v>
      </c>
      <c r="B156" s="171">
        <v>1141511631</v>
      </c>
    </row>
    <row r="157" spans="1:2">
      <c r="A157" s="131" t="s">
        <v>720</v>
      </c>
      <c r="B157" s="171">
        <v>1102532050</v>
      </c>
    </row>
    <row r="158" spans="1:2">
      <c r="A158" s="131" t="s">
        <v>721</v>
      </c>
      <c r="B158" s="171">
        <v>38824408</v>
      </c>
    </row>
    <row r="159" spans="1:2">
      <c r="A159" s="130" t="s">
        <v>722</v>
      </c>
      <c r="B159" s="170">
        <v>89824000</v>
      </c>
    </row>
    <row r="160" spans="1:2">
      <c r="A160" s="131" t="s">
        <v>723</v>
      </c>
      <c r="B160" s="171">
        <v>89824000</v>
      </c>
    </row>
    <row r="161" spans="1:2">
      <c r="A161" s="131" t="s">
        <v>362</v>
      </c>
      <c r="B161" s="171">
        <v>30689691228</v>
      </c>
    </row>
    <row r="162" spans="1:2">
      <c r="A162" s="131" t="s">
        <v>520</v>
      </c>
      <c r="B162" s="171" t="s">
        <v>60</v>
      </c>
    </row>
    <row r="163" spans="1:2">
      <c r="A163" s="131" t="s">
        <v>724</v>
      </c>
      <c r="B163" s="171">
        <v>6045200000</v>
      </c>
    </row>
    <row r="164" spans="1:2">
      <c r="A164" s="131" t="s">
        <v>725</v>
      </c>
      <c r="B164" s="171">
        <v>6400800000</v>
      </c>
    </row>
    <row r="165" spans="1:2">
      <c r="A165" s="131" t="s">
        <v>726</v>
      </c>
      <c r="B165" s="171">
        <v>355600000</v>
      </c>
    </row>
    <row r="166" spans="1:2">
      <c r="A166" s="131" t="s">
        <v>727</v>
      </c>
      <c r="B166" s="171">
        <v>5689600000</v>
      </c>
    </row>
    <row r="167" spans="1:2">
      <c r="A167" s="131" t="s">
        <v>728</v>
      </c>
      <c r="B167" s="171">
        <v>1550465280</v>
      </c>
    </row>
    <row r="168" spans="1:2">
      <c r="A168" s="131" t="s">
        <v>729</v>
      </c>
      <c r="B168" s="171">
        <v>1457960000</v>
      </c>
    </row>
    <row r="169" spans="1:2">
      <c r="A169" s="130" t="s">
        <v>730</v>
      </c>
      <c r="B169" s="170">
        <v>6151880000</v>
      </c>
    </row>
    <row r="170" spans="1:2">
      <c r="A170" s="131" t="s">
        <v>731</v>
      </c>
      <c r="B170" s="171">
        <v>3038185948</v>
      </c>
    </row>
    <row r="171" spans="1:2">
      <c r="A171" s="130" t="s">
        <v>584</v>
      </c>
      <c r="B171" s="170">
        <v>8982400</v>
      </c>
    </row>
    <row r="172" spans="1:2">
      <c r="A172" s="131" t="s">
        <v>732</v>
      </c>
      <c r="B172" s="171">
        <v>8982400</v>
      </c>
    </row>
    <row r="173" spans="1:2">
      <c r="A173" s="131" t="s">
        <v>332</v>
      </c>
      <c r="B173" s="171">
        <v>269502000</v>
      </c>
    </row>
    <row r="174" spans="1:2">
      <c r="A174" s="131" t="s">
        <v>733</v>
      </c>
      <c r="B174" s="171">
        <v>134736000</v>
      </c>
    </row>
    <row r="175" spans="1:2">
      <c r="A175" s="131" t="s">
        <v>734</v>
      </c>
      <c r="B175" s="171">
        <v>134766000</v>
      </c>
    </row>
    <row r="176" spans="1:2">
      <c r="A176" s="131" t="s">
        <v>363</v>
      </c>
      <c r="B176" s="171">
        <v>195582355</v>
      </c>
    </row>
    <row r="177" spans="1:2">
      <c r="A177" s="131" t="s">
        <v>735</v>
      </c>
      <c r="B177" s="171">
        <v>53340105</v>
      </c>
    </row>
    <row r="178" spans="1:2">
      <c r="A178" s="131" t="s">
        <v>736</v>
      </c>
      <c r="B178" s="171">
        <v>35562220</v>
      </c>
    </row>
    <row r="179" spans="1:2">
      <c r="A179" s="131" t="s">
        <v>737</v>
      </c>
      <c r="B179" s="171">
        <v>106680030</v>
      </c>
    </row>
    <row r="180" spans="1:2">
      <c r="A180" s="131" t="s">
        <v>364</v>
      </c>
      <c r="B180" s="171">
        <v>28131047253</v>
      </c>
    </row>
    <row r="181" spans="1:2">
      <c r="A181" s="131" t="s">
        <v>521</v>
      </c>
      <c r="B181" s="171" t="s">
        <v>60</v>
      </c>
    </row>
    <row r="182" spans="1:2">
      <c r="A182" s="130" t="s">
        <v>522</v>
      </c>
      <c r="B182" s="170" t="s">
        <v>60</v>
      </c>
    </row>
    <row r="183" spans="1:2">
      <c r="A183" s="131" t="s">
        <v>523</v>
      </c>
      <c r="B183" s="171" t="s">
        <v>60</v>
      </c>
    </row>
    <row r="184" spans="1:2">
      <c r="A184" s="131" t="s">
        <v>524</v>
      </c>
      <c r="B184" s="171" t="s">
        <v>60</v>
      </c>
    </row>
    <row r="185" spans="1:2">
      <c r="A185" s="131" t="s">
        <v>525</v>
      </c>
      <c r="B185" s="171" t="s">
        <v>60</v>
      </c>
    </row>
    <row r="186" spans="1:2">
      <c r="A186" s="131" t="s">
        <v>526</v>
      </c>
      <c r="B186" s="171" t="s">
        <v>60</v>
      </c>
    </row>
    <row r="187" spans="1:2">
      <c r="A187" s="131" t="s">
        <v>527</v>
      </c>
      <c r="B187" s="171" t="s">
        <v>60</v>
      </c>
    </row>
    <row r="188" spans="1:2">
      <c r="A188" s="131" t="s">
        <v>738</v>
      </c>
      <c r="B188" s="171">
        <v>2133600000</v>
      </c>
    </row>
    <row r="189" spans="1:2">
      <c r="A189" s="131" t="s">
        <v>739</v>
      </c>
      <c r="B189" s="171">
        <v>2133600000</v>
      </c>
    </row>
    <row r="190" spans="1:2">
      <c r="A190" s="131" t="s">
        <v>740</v>
      </c>
      <c r="B190" s="171">
        <v>106680000</v>
      </c>
    </row>
    <row r="191" spans="1:2" ht="24">
      <c r="A191" s="131" t="s">
        <v>741</v>
      </c>
      <c r="B191" s="171">
        <v>2169160000</v>
      </c>
    </row>
    <row r="192" spans="1:2">
      <c r="A192" s="131" t="s">
        <v>742</v>
      </c>
      <c r="B192" s="171">
        <v>2169160000</v>
      </c>
    </row>
    <row r="193" spans="1:2">
      <c r="A193" s="131" t="s">
        <v>743</v>
      </c>
      <c r="B193" s="171">
        <v>2169160000</v>
      </c>
    </row>
    <row r="194" spans="1:2">
      <c r="A194" s="131" t="s">
        <v>744</v>
      </c>
      <c r="B194" s="171">
        <v>2169160000</v>
      </c>
    </row>
    <row r="195" spans="1:2">
      <c r="A195" s="131" t="s">
        <v>745</v>
      </c>
      <c r="B195" s="171">
        <v>2171600061</v>
      </c>
    </row>
    <row r="196" spans="1:2">
      <c r="A196" s="130" t="s">
        <v>746</v>
      </c>
      <c r="B196" s="170">
        <v>2169160000</v>
      </c>
    </row>
    <row r="197" spans="1:2">
      <c r="A197" s="131" t="s">
        <v>747</v>
      </c>
      <c r="B197" s="171">
        <v>2169160000</v>
      </c>
    </row>
    <row r="198" spans="1:2">
      <c r="A198" s="130" t="s">
        <v>748</v>
      </c>
      <c r="B198" s="170">
        <v>2169160000</v>
      </c>
    </row>
    <row r="199" spans="1:2">
      <c r="A199" s="131" t="s">
        <v>749</v>
      </c>
      <c r="B199" s="171">
        <v>2169160000</v>
      </c>
    </row>
    <row r="200" spans="1:2">
      <c r="A200" s="131" t="s">
        <v>750</v>
      </c>
      <c r="B200" s="171">
        <v>2169160000</v>
      </c>
    </row>
    <row r="201" spans="1:2">
      <c r="A201" s="130" t="s">
        <v>751</v>
      </c>
      <c r="B201" s="170">
        <v>2063127192</v>
      </c>
    </row>
    <row r="202" spans="1:2">
      <c r="A202" s="131" t="s">
        <v>365</v>
      </c>
      <c r="B202" s="171">
        <v>142240040</v>
      </c>
    </row>
    <row r="203" spans="1:2">
      <c r="A203" s="130" t="s">
        <v>752</v>
      </c>
      <c r="B203" s="170">
        <v>142240040</v>
      </c>
    </row>
    <row r="204" spans="1:2">
      <c r="A204" s="131" t="s">
        <v>366</v>
      </c>
      <c r="B204" s="171">
        <v>1781717600</v>
      </c>
    </row>
    <row r="205" spans="1:2">
      <c r="A205" s="130" t="s">
        <v>753</v>
      </c>
      <c r="B205" s="170">
        <v>1067102100</v>
      </c>
    </row>
    <row r="206" spans="1:2">
      <c r="A206" s="131" t="s">
        <v>754</v>
      </c>
      <c r="B206" s="171">
        <v>355711100</v>
      </c>
    </row>
    <row r="207" spans="1:2" ht="24">
      <c r="A207" s="130" t="s">
        <v>755</v>
      </c>
      <c r="B207" s="170">
        <v>358904400</v>
      </c>
    </row>
    <row r="208" spans="1:2" ht="24">
      <c r="A208" s="131" t="s">
        <v>367</v>
      </c>
      <c r="B208" s="171">
        <v>143576360</v>
      </c>
    </row>
    <row r="209" spans="1:2">
      <c r="A209" s="131" t="s">
        <v>756</v>
      </c>
      <c r="B209" s="171">
        <v>71795540</v>
      </c>
    </row>
    <row r="210" spans="1:2">
      <c r="A210" s="131" t="s">
        <v>757</v>
      </c>
      <c r="B210" s="171">
        <v>71780820</v>
      </c>
    </row>
    <row r="211" spans="1:2">
      <c r="A211" s="131" t="s">
        <v>368</v>
      </c>
      <c r="B211" s="171">
        <v>39957035</v>
      </c>
    </row>
    <row r="212" spans="1:2">
      <c r="A212" s="131" t="s">
        <v>758</v>
      </c>
      <c r="B212" s="171">
        <v>6957005</v>
      </c>
    </row>
    <row r="213" spans="1:2">
      <c r="A213" s="131" t="s">
        <v>759</v>
      </c>
      <c r="B213" s="171">
        <v>5500005</v>
      </c>
    </row>
    <row r="214" spans="1:2">
      <c r="A214" s="131" t="s">
        <v>760</v>
      </c>
      <c r="B214" s="171">
        <v>5500005</v>
      </c>
    </row>
    <row r="215" spans="1:2">
      <c r="A215" s="131" t="s">
        <v>761</v>
      </c>
      <c r="B215" s="171">
        <v>5500005</v>
      </c>
    </row>
    <row r="216" spans="1:2">
      <c r="A216" s="131" t="s">
        <v>762</v>
      </c>
      <c r="B216" s="171">
        <v>5500005</v>
      </c>
    </row>
    <row r="217" spans="1:2">
      <c r="A217" s="131" t="s">
        <v>763</v>
      </c>
      <c r="B217" s="171">
        <v>5500005</v>
      </c>
    </row>
    <row r="218" spans="1:2">
      <c r="A218" s="131" t="s">
        <v>764</v>
      </c>
      <c r="B218" s="171">
        <v>5500005</v>
      </c>
    </row>
    <row r="219" spans="1:2">
      <c r="A219" s="131" t="s">
        <v>765</v>
      </c>
      <c r="B219" s="171">
        <v>5500005</v>
      </c>
    </row>
    <row r="220" spans="1:2">
      <c r="A220" s="131" t="s">
        <v>766</v>
      </c>
      <c r="B220" s="171">
        <v>5500005</v>
      </c>
    </row>
    <row r="221" spans="1:2">
      <c r="A221" s="131" t="s">
        <v>369</v>
      </c>
      <c r="B221" s="171">
        <v>35929696</v>
      </c>
    </row>
    <row r="222" spans="1:2">
      <c r="A222" s="130" t="s">
        <v>767</v>
      </c>
      <c r="B222" s="170">
        <v>17964888</v>
      </c>
    </row>
    <row r="223" spans="1:2">
      <c r="A223" s="131" t="s">
        <v>768</v>
      </c>
      <c r="B223" s="171">
        <v>17964808</v>
      </c>
    </row>
    <row r="224" spans="1:2">
      <c r="A224" s="131" t="s">
        <v>769</v>
      </c>
      <c r="B224" s="171">
        <v>4491200</v>
      </c>
    </row>
    <row r="225" spans="1:2">
      <c r="A225" s="130" t="s">
        <v>770</v>
      </c>
      <c r="B225" s="170">
        <v>4491200</v>
      </c>
    </row>
    <row r="226" spans="1:2">
      <c r="A226" s="131" t="s">
        <v>370</v>
      </c>
      <c r="B226" s="171">
        <v>71120220</v>
      </c>
    </row>
    <row r="227" spans="1:2">
      <c r="A227" s="131" t="s">
        <v>771</v>
      </c>
      <c r="B227" s="171">
        <v>71120220</v>
      </c>
    </row>
    <row r="228" spans="1:2">
      <c r="A228" s="130" t="s">
        <v>371</v>
      </c>
      <c r="B228" s="170">
        <v>71120030</v>
      </c>
    </row>
    <row r="229" spans="1:2">
      <c r="A229" s="131" t="s">
        <v>772</v>
      </c>
      <c r="B229" s="171">
        <v>35560020</v>
      </c>
    </row>
    <row r="230" spans="1:2">
      <c r="A230" s="130" t="s">
        <v>773</v>
      </c>
      <c r="B230" s="170">
        <v>35560010</v>
      </c>
    </row>
    <row r="231" spans="1:2">
      <c r="A231" s="131" t="s">
        <v>372</v>
      </c>
      <c r="B231" s="171">
        <v>89824030</v>
      </c>
    </row>
    <row r="232" spans="1:2">
      <c r="A232" s="131" t="s">
        <v>774</v>
      </c>
      <c r="B232" s="171">
        <v>44912020</v>
      </c>
    </row>
    <row r="233" spans="1:2">
      <c r="A233" s="131" t="s">
        <v>775</v>
      </c>
      <c r="B233" s="171">
        <v>44912010</v>
      </c>
    </row>
    <row r="234" spans="1:2">
      <c r="A234" s="131" t="s">
        <v>373</v>
      </c>
      <c r="B234" s="171">
        <v>134736000</v>
      </c>
    </row>
    <row r="235" spans="1:2">
      <c r="A235" s="131" t="s">
        <v>776</v>
      </c>
      <c r="B235" s="171">
        <v>134736000</v>
      </c>
    </row>
    <row r="236" spans="1:2">
      <c r="A236" s="131" t="s">
        <v>374</v>
      </c>
      <c r="B236" s="171">
        <v>89835000</v>
      </c>
    </row>
    <row r="237" spans="1:2">
      <c r="A237" s="131" t="s">
        <v>777</v>
      </c>
      <c r="B237" s="171">
        <v>44920000</v>
      </c>
    </row>
    <row r="238" spans="1:2">
      <c r="A238" s="130" t="s">
        <v>778</v>
      </c>
      <c r="B238" s="170">
        <v>44915000</v>
      </c>
    </row>
    <row r="239" spans="1:2">
      <c r="A239" s="131" t="s">
        <v>375</v>
      </c>
      <c r="B239" s="171">
        <v>415483600</v>
      </c>
    </row>
    <row r="240" spans="1:2">
      <c r="A240" s="130" t="s">
        <v>779</v>
      </c>
      <c r="B240" s="170">
        <v>396000000</v>
      </c>
    </row>
    <row r="241" spans="1:2">
      <c r="A241" s="131" t="s">
        <v>780</v>
      </c>
      <c r="B241" s="171">
        <v>19483600</v>
      </c>
    </row>
    <row r="242" spans="1:2">
      <c r="A242" s="131" t="s">
        <v>781</v>
      </c>
      <c r="B242" s="171">
        <v>420657321.37</v>
      </c>
    </row>
    <row r="243" spans="1:2">
      <c r="A243" s="131" t="s">
        <v>782</v>
      </c>
      <c r="B243" s="171">
        <v>420657321.37</v>
      </c>
    </row>
    <row r="244" spans="1:2">
      <c r="A244" s="130" t="s">
        <v>376</v>
      </c>
      <c r="B244" s="170">
        <v>89037750</v>
      </c>
    </row>
    <row r="245" spans="1:2">
      <c r="A245" s="131" t="s">
        <v>783</v>
      </c>
      <c r="B245" s="171">
        <v>89037750</v>
      </c>
    </row>
    <row r="246" spans="1:2">
      <c r="A246" s="130" t="s">
        <v>377</v>
      </c>
      <c r="B246" s="170">
        <v>4491600</v>
      </c>
    </row>
    <row r="247" spans="1:2">
      <c r="A247" s="131" t="s">
        <v>784</v>
      </c>
      <c r="B247" s="171">
        <v>4491600</v>
      </c>
    </row>
    <row r="248" spans="1:2">
      <c r="A248" s="130" t="s">
        <v>378</v>
      </c>
      <c r="B248" s="170">
        <v>25940320</v>
      </c>
    </row>
    <row r="249" spans="1:2">
      <c r="A249" s="131" t="s">
        <v>785</v>
      </c>
      <c r="B249" s="171">
        <v>25940320</v>
      </c>
    </row>
    <row r="250" spans="1:2">
      <c r="A250" s="131" t="s">
        <v>786</v>
      </c>
      <c r="B250" s="171">
        <v>31438400</v>
      </c>
    </row>
    <row r="251" spans="1:2">
      <c r="A251" s="130" t="s">
        <v>787</v>
      </c>
      <c r="B251" s="170">
        <v>17964800</v>
      </c>
    </row>
    <row r="252" spans="1:2">
      <c r="A252" s="131" t="s">
        <v>788</v>
      </c>
      <c r="B252" s="171">
        <v>13473600</v>
      </c>
    </row>
    <row r="253" spans="1:2">
      <c r="A253" s="130" t="s">
        <v>379</v>
      </c>
      <c r="B253" s="170" t="s">
        <v>60</v>
      </c>
    </row>
    <row r="254" spans="1:2">
      <c r="A254" s="131" t="s">
        <v>528</v>
      </c>
      <c r="B254" s="171" t="s">
        <v>60</v>
      </c>
    </row>
    <row r="255" spans="1:2">
      <c r="A255" s="131" t="s">
        <v>380</v>
      </c>
      <c r="B255" s="171">
        <v>1268549660</v>
      </c>
    </row>
    <row r="256" spans="1:2">
      <c r="A256" s="130" t="s">
        <v>529</v>
      </c>
      <c r="B256" s="170" t="s">
        <v>60</v>
      </c>
    </row>
    <row r="257" spans="1:2" ht="24">
      <c r="A257" s="131" t="s">
        <v>789</v>
      </c>
      <c r="B257" s="171">
        <v>422737280</v>
      </c>
    </row>
    <row r="258" spans="1:2">
      <c r="A258" s="131" t="s">
        <v>790</v>
      </c>
      <c r="B258" s="171">
        <v>423914316</v>
      </c>
    </row>
    <row r="259" spans="1:2">
      <c r="A259" s="131" t="s">
        <v>791</v>
      </c>
      <c r="B259" s="171">
        <v>421898064</v>
      </c>
    </row>
    <row r="260" spans="1:2">
      <c r="A260" s="131" t="s">
        <v>381</v>
      </c>
      <c r="B260" s="171">
        <v>35890400</v>
      </c>
    </row>
    <row r="261" spans="1:2">
      <c r="A261" s="131" t="s">
        <v>792</v>
      </c>
      <c r="B261" s="171">
        <v>35890400</v>
      </c>
    </row>
    <row r="262" spans="1:2">
      <c r="A262" s="131" t="s">
        <v>382</v>
      </c>
      <c r="B262" s="171">
        <v>426795800</v>
      </c>
    </row>
    <row r="263" spans="1:2">
      <c r="A263" s="131" t="s">
        <v>793</v>
      </c>
      <c r="B263" s="171">
        <v>142271080</v>
      </c>
    </row>
    <row r="264" spans="1:2">
      <c r="A264" s="131" t="s">
        <v>794</v>
      </c>
      <c r="B264" s="171">
        <v>142240280</v>
      </c>
    </row>
    <row r="265" spans="1:2">
      <c r="A265" s="131" t="s">
        <v>795</v>
      </c>
      <c r="B265" s="171">
        <v>142284440</v>
      </c>
    </row>
    <row r="266" spans="1:2">
      <c r="A266" s="131" t="s">
        <v>383</v>
      </c>
      <c r="B266" s="171">
        <v>142240040</v>
      </c>
    </row>
    <row r="267" spans="1:2">
      <c r="A267" s="131" t="s">
        <v>796</v>
      </c>
      <c r="B267" s="171">
        <v>142240040</v>
      </c>
    </row>
    <row r="268" spans="1:2">
      <c r="A268" s="131" t="s">
        <v>384</v>
      </c>
      <c r="B268" s="171">
        <v>35826446</v>
      </c>
    </row>
    <row r="269" spans="1:2">
      <c r="A269" s="131" t="s">
        <v>797</v>
      </c>
      <c r="B269" s="171">
        <v>7112002</v>
      </c>
    </row>
    <row r="270" spans="1:2">
      <c r="A270" s="131" t="s">
        <v>798</v>
      </c>
      <c r="B270" s="171">
        <v>7180198</v>
      </c>
    </row>
    <row r="271" spans="1:2">
      <c r="A271" s="131" t="s">
        <v>799</v>
      </c>
      <c r="B271" s="171">
        <v>21534246</v>
      </c>
    </row>
    <row r="272" spans="1:2">
      <c r="A272" s="131" t="s">
        <v>385</v>
      </c>
      <c r="B272" s="171">
        <v>106680030</v>
      </c>
    </row>
    <row r="273" spans="1:2">
      <c r="A273" s="131" t="s">
        <v>800</v>
      </c>
      <c r="B273" s="171">
        <v>53340015</v>
      </c>
    </row>
    <row r="274" spans="1:2">
      <c r="A274" s="131" t="s">
        <v>801</v>
      </c>
      <c r="B274" s="171">
        <v>53340015</v>
      </c>
    </row>
    <row r="275" spans="1:2">
      <c r="A275" s="131" t="s">
        <v>386</v>
      </c>
      <c r="B275" s="171">
        <v>142248000</v>
      </c>
    </row>
    <row r="276" spans="1:2">
      <c r="A276" s="131" t="s">
        <v>802</v>
      </c>
      <c r="B276" s="171">
        <v>142248000</v>
      </c>
    </row>
    <row r="277" spans="1:2">
      <c r="A277" s="131" t="s">
        <v>387</v>
      </c>
      <c r="B277" s="171">
        <v>71309990</v>
      </c>
    </row>
    <row r="278" spans="1:2">
      <c r="A278" s="131" t="s">
        <v>803</v>
      </c>
      <c r="B278" s="171">
        <v>35600000</v>
      </c>
    </row>
    <row r="279" spans="1:2">
      <c r="A279" s="131" t="s">
        <v>804</v>
      </c>
      <c r="B279" s="171">
        <v>35709990</v>
      </c>
    </row>
    <row r="280" spans="1:2">
      <c r="A280" s="131" t="s">
        <v>805</v>
      </c>
      <c r="B280" s="171">
        <v>35609990</v>
      </c>
    </row>
    <row r="281" spans="1:2">
      <c r="A281" s="131" t="s">
        <v>806</v>
      </c>
      <c r="B281" s="171">
        <v>35609990</v>
      </c>
    </row>
    <row r="282" spans="1:2">
      <c r="A282" s="131" t="s">
        <v>388</v>
      </c>
      <c r="B282" s="171">
        <v>1113297362.6500001</v>
      </c>
    </row>
    <row r="283" spans="1:2">
      <c r="A283" s="131" t="s">
        <v>807</v>
      </c>
      <c r="B283" s="171">
        <v>1113297362.6500001</v>
      </c>
    </row>
    <row r="284" spans="1:2">
      <c r="A284" s="131" t="s">
        <v>389</v>
      </c>
      <c r="B284" s="171">
        <v>11504612369.02</v>
      </c>
    </row>
    <row r="285" spans="1:2">
      <c r="A285" s="131" t="s">
        <v>530</v>
      </c>
      <c r="B285" s="171" t="s">
        <v>60</v>
      </c>
    </row>
    <row r="286" spans="1:2">
      <c r="A286" s="131" t="s">
        <v>808</v>
      </c>
      <c r="B286" s="171">
        <v>1146384438.6500001</v>
      </c>
    </row>
    <row r="287" spans="1:2">
      <c r="A287" s="131" t="s">
        <v>809</v>
      </c>
      <c r="B287" s="171">
        <v>1151346086.8</v>
      </c>
    </row>
    <row r="288" spans="1:2">
      <c r="A288" s="131" t="s">
        <v>810</v>
      </c>
      <c r="B288" s="171">
        <v>1148799680</v>
      </c>
    </row>
    <row r="289" spans="1:2">
      <c r="A289" s="131" t="s">
        <v>811</v>
      </c>
      <c r="B289" s="171">
        <v>1148357348.75</v>
      </c>
    </row>
    <row r="290" spans="1:2">
      <c r="A290" s="131" t="s">
        <v>812</v>
      </c>
      <c r="B290" s="171">
        <v>1154310743.23</v>
      </c>
    </row>
    <row r="291" spans="1:2">
      <c r="A291" s="131" t="s">
        <v>813</v>
      </c>
      <c r="B291" s="171">
        <v>1153280239.0999999</v>
      </c>
    </row>
    <row r="292" spans="1:2">
      <c r="A292" s="131" t="s">
        <v>814</v>
      </c>
      <c r="B292" s="171">
        <v>1150649170.7</v>
      </c>
    </row>
    <row r="293" spans="1:2">
      <c r="A293" s="131" t="s">
        <v>815</v>
      </c>
      <c r="B293" s="171">
        <v>826111240</v>
      </c>
    </row>
    <row r="294" spans="1:2">
      <c r="A294" s="130" t="s">
        <v>816</v>
      </c>
      <c r="B294" s="170">
        <v>322215777.23000002</v>
      </c>
    </row>
    <row r="295" spans="1:2">
      <c r="A295" s="131" t="s">
        <v>817</v>
      </c>
      <c r="B295" s="171">
        <v>1147738006.4000001</v>
      </c>
    </row>
    <row r="296" spans="1:2" ht="24">
      <c r="A296" s="130" t="s">
        <v>818</v>
      </c>
      <c r="B296" s="170">
        <v>1155419638.1600001</v>
      </c>
    </row>
    <row r="297" spans="1:2">
      <c r="A297" s="131" t="s">
        <v>390</v>
      </c>
      <c r="B297" s="171">
        <v>113792000</v>
      </c>
    </row>
    <row r="298" spans="1:2">
      <c r="A298" s="130" t="s">
        <v>819</v>
      </c>
      <c r="B298" s="170">
        <v>113792000</v>
      </c>
    </row>
    <row r="299" spans="1:2">
      <c r="A299" s="131" t="s">
        <v>391</v>
      </c>
      <c r="B299" s="171">
        <v>35565000</v>
      </c>
    </row>
    <row r="300" spans="1:2">
      <c r="A300" s="131" t="s">
        <v>820</v>
      </c>
      <c r="B300" s="171">
        <v>35565000</v>
      </c>
    </row>
    <row r="301" spans="1:2">
      <c r="A301" s="130" t="s">
        <v>392</v>
      </c>
      <c r="B301" s="170">
        <v>2232429258.9499998</v>
      </c>
    </row>
    <row r="302" spans="1:2">
      <c r="A302" s="131" t="s">
        <v>821</v>
      </c>
      <c r="B302" s="171">
        <v>1123031871.6700001</v>
      </c>
    </row>
    <row r="303" spans="1:2">
      <c r="A303" s="131" t="s">
        <v>822</v>
      </c>
      <c r="B303" s="171">
        <v>1109397387.28</v>
      </c>
    </row>
    <row r="304" spans="1:2">
      <c r="A304" s="131" t="s">
        <v>393</v>
      </c>
      <c r="B304" s="171">
        <v>430232994</v>
      </c>
    </row>
    <row r="305" spans="1:2">
      <c r="A305" s="131" t="s">
        <v>823</v>
      </c>
      <c r="B305" s="171">
        <v>44920000</v>
      </c>
    </row>
    <row r="306" spans="1:2">
      <c r="A306" s="131" t="s">
        <v>824</v>
      </c>
      <c r="B306" s="171">
        <v>89840000</v>
      </c>
    </row>
    <row r="307" spans="1:2">
      <c r="A307" s="131" t="s">
        <v>825</v>
      </c>
      <c r="B307" s="171">
        <v>44912220</v>
      </c>
    </row>
    <row r="308" spans="1:2">
      <c r="A308" s="131" t="s">
        <v>826</v>
      </c>
      <c r="B308" s="171">
        <v>44912220</v>
      </c>
    </row>
    <row r="309" spans="1:2">
      <c r="A309" s="130" t="s">
        <v>827</v>
      </c>
      <c r="B309" s="170">
        <v>31438554</v>
      </c>
    </row>
    <row r="310" spans="1:2">
      <c r="A310" s="131" t="s">
        <v>828</v>
      </c>
      <c r="B310" s="171">
        <v>67380000</v>
      </c>
    </row>
    <row r="311" spans="1:2">
      <c r="A311" s="131" t="s">
        <v>829</v>
      </c>
      <c r="B311" s="171">
        <v>106830000</v>
      </c>
    </row>
    <row r="312" spans="1:2">
      <c r="A312" s="131" t="s">
        <v>394</v>
      </c>
      <c r="B312" s="171">
        <v>142240020</v>
      </c>
    </row>
    <row r="313" spans="1:2">
      <c r="A313" s="131" t="s">
        <v>830</v>
      </c>
      <c r="B313" s="171">
        <v>35560010</v>
      </c>
    </row>
    <row r="314" spans="1:2">
      <c r="A314" s="131" t="s">
        <v>831</v>
      </c>
      <c r="B314" s="171">
        <v>35560000</v>
      </c>
    </row>
    <row r="315" spans="1:2">
      <c r="A315" s="131" t="s">
        <v>832</v>
      </c>
      <c r="B315" s="171">
        <v>35560000</v>
      </c>
    </row>
    <row r="316" spans="1:2">
      <c r="A316" s="131" t="s">
        <v>833</v>
      </c>
      <c r="B316" s="171">
        <v>35560010</v>
      </c>
    </row>
    <row r="317" spans="1:2">
      <c r="A317" s="131" t="s">
        <v>395</v>
      </c>
      <c r="B317" s="171">
        <v>107671200</v>
      </c>
    </row>
    <row r="318" spans="1:2">
      <c r="A318" s="131" t="s">
        <v>834</v>
      </c>
      <c r="B318" s="171">
        <v>107671200</v>
      </c>
    </row>
    <row r="319" spans="1:2">
      <c r="A319" s="131" t="s">
        <v>835</v>
      </c>
      <c r="B319" s="171">
        <v>17804995</v>
      </c>
    </row>
    <row r="320" spans="1:2">
      <c r="A320" s="131" t="s">
        <v>836</v>
      </c>
      <c r="B320" s="171">
        <v>17804995</v>
      </c>
    </row>
    <row r="321" spans="1:2">
      <c r="A321" s="131" t="s">
        <v>396</v>
      </c>
      <c r="B321" s="171">
        <v>24892007</v>
      </c>
    </row>
    <row r="322" spans="1:2">
      <c r="A322" s="131" t="s">
        <v>837</v>
      </c>
      <c r="B322" s="171">
        <v>24892007</v>
      </c>
    </row>
    <row r="323" spans="1:2">
      <c r="A323" s="130" t="s">
        <v>397</v>
      </c>
      <c r="B323" s="170">
        <v>785353300</v>
      </c>
    </row>
    <row r="324" spans="1:2">
      <c r="A324" s="131" t="s">
        <v>838</v>
      </c>
      <c r="B324" s="171">
        <v>179452500</v>
      </c>
    </row>
    <row r="325" spans="1:2">
      <c r="A325" s="131" t="s">
        <v>839</v>
      </c>
      <c r="B325" s="171">
        <v>177800000</v>
      </c>
    </row>
    <row r="326" spans="1:2">
      <c r="A326" s="130" t="s">
        <v>840</v>
      </c>
      <c r="B326" s="170">
        <v>71840000</v>
      </c>
    </row>
    <row r="327" spans="1:2">
      <c r="A327" s="131" t="s">
        <v>841</v>
      </c>
      <c r="B327" s="171">
        <v>71120000</v>
      </c>
    </row>
    <row r="328" spans="1:2">
      <c r="A328" s="131" t="s">
        <v>842</v>
      </c>
      <c r="B328" s="171">
        <v>71120000</v>
      </c>
    </row>
    <row r="329" spans="1:2">
      <c r="A329" s="131" t="s">
        <v>843</v>
      </c>
      <c r="B329" s="171">
        <v>71120000</v>
      </c>
    </row>
    <row r="330" spans="1:2">
      <c r="A330" s="131" t="s">
        <v>844</v>
      </c>
      <c r="B330" s="171">
        <v>71120000</v>
      </c>
    </row>
    <row r="331" spans="1:2">
      <c r="A331" s="131" t="s">
        <v>845</v>
      </c>
      <c r="B331" s="171">
        <v>71780800</v>
      </c>
    </row>
    <row r="332" spans="1:2">
      <c r="A332" s="131" t="s">
        <v>398</v>
      </c>
      <c r="B332" s="171">
        <v>134736000</v>
      </c>
    </row>
    <row r="333" spans="1:2">
      <c r="A333" s="131" t="s">
        <v>846</v>
      </c>
      <c r="B333" s="171">
        <v>134736000</v>
      </c>
    </row>
    <row r="334" spans="1:2">
      <c r="A334" s="131" t="s">
        <v>399</v>
      </c>
      <c r="B334" s="171">
        <v>35915000</v>
      </c>
    </row>
    <row r="335" spans="1:2">
      <c r="A335" s="131" t="s">
        <v>847</v>
      </c>
      <c r="B335" s="171">
        <v>35915000</v>
      </c>
    </row>
    <row r="336" spans="1:2">
      <c r="A336" s="130" t="s">
        <v>467</v>
      </c>
      <c r="B336" s="170">
        <v>89840000</v>
      </c>
    </row>
    <row r="337" spans="1:2">
      <c r="A337" s="131" t="s">
        <v>848</v>
      </c>
      <c r="B337" s="171">
        <v>89840000</v>
      </c>
    </row>
    <row r="338" spans="1:2">
      <c r="A338" s="131" t="s">
        <v>400</v>
      </c>
      <c r="B338" s="171">
        <v>22456000</v>
      </c>
    </row>
    <row r="339" spans="1:2">
      <c r="A339" s="131" t="s">
        <v>849</v>
      </c>
      <c r="B339" s="171">
        <v>22456000</v>
      </c>
    </row>
    <row r="340" spans="1:2">
      <c r="A340" s="131" t="s">
        <v>401</v>
      </c>
      <c r="B340" s="171">
        <v>35560150</v>
      </c>
    </row>
    <row r="341" spans="1:2">
      <c r="A341" s="130" t="s">
        <v>850</v>
      </c>
      <c r="B341" s="170">
        <v>35560150</v>
      </c>
    </row>
    <row r="342" spans="1:2">
      <c r="A342" s="131" t="s">
        <v>402</v>
      </c>
      <c r="B342" s="171">
        <v>1468320</v>
      </c>
    </row>
    <row r="343" spans="1:2">
      <c r="A343" s="130" t="s">
        <v>851</v>
      </c>
      <c r="B343" s="170">
        <v>1468320</v>
      </c>
    </row>
    <row r="344" spans="1:2">
      <c r="A344" s="131" t="s">
        <v>852</v>
      </c>
      <c r="B344" s="171">
        <v>13473600</v>
      </c>
    </row>
    <row r="345" spans="1:2">
      <c r="A345" s="131" t="s">
        <v>853</v>
      </c>
      <c r="B345" s="171">
        <v>13473600</v>
      </c>
    </row>
    <row r="346" spans="1:2">
      <c r="A346" s="131" t="s">
        <v>468</v>
      </c>
      <c r="B346" s="171">
        <v>44912300</v>
      </c>
    </row>
    <row r="347" spans="1:2">
      <c r="A347" s="131" t="s">
        <v>854</v>
      </c>
      <c r="B347" s="171">
        <v>44912300</v>
      </c>
    </row>
    <row r="348" spans="1:2">
      <c r="A348" s="131" t="s">
        <v>403</v>
      </c>
      <c r="B348" s="171">
        <v>35932000</v>
      </c>
    </row>
    <row r="349" spans="1:2">
      <c r="A349" s="131" t="s">
        <v>855</v>
      </c>
      <c r="B349" s="171">
        <v>35932000</v>
      </c>
    </row>
    <row r="350" spans="1:2">
      <c r="A350" s="131" t="s">
        <v>404</v>
      </c>
      <c r="B350" s="171">
        <v>14224004</v>
      </c>
    </row>
    <row r="351" spans="1:2">
      <c r="A351" s="131" t="s">
        <v>856</v>
      </c>
      <c r="B351" s="171">
        <v>14224004</v>
      </c>
    </row>
    <row r="352" spans="1:2">
      <c r="A352" s="131" t="s">
        <v>405</v>
      </c>
      <c r="B352" s="171">
        <v>320043870</v>
      </c>
    </row>
    <row r="353" spans="1:2">
      <c r="A353" s="131" t="s">
        <v>857</v>
      </c>
      <c r="B353" s="171">
        <v>106683330</v>
      </c>
    </row>
    <row r="354" spans="1:2">
      <c r="A354" s="131" t="s">
        <v>858</v>
      </c>
      <c r="B354" s="171">
        <v>106680210</v>
      </c>
    </row>
    <row r="355" spans="1:2">
      <c r="A355" s="131" t="s">
        <v>859</v>
      </c>
      <c r="B355" s="171">
        <v>106680330</v>
      </c>
    </row>
    <row r="356" spans="1:2">
      <c r="A356" s="131" t="s">
        <v>406</v>
      </c>
      <c r="B356" s="171">
        <v>116771200</v>
      </c>
    </row>
    <row r="357" spans="1:2">
      <c r="A357" s="131" t="s">
        <v>860</v>
      </c>
      <c r="B357" s="171">
        <v>116771200</v>
      </c>
    </row>
    <row r="358" spans="1:2">
      <c r="A358" s="131" t="s">
        <v>442</v>
      </c>
      <c r="B358" s="171">
        <v>58209760</v>
      </c>
    </row>
    <row r="359" spans="1:2">
      <c r="A359" s="131" t="s">
        <v>531</v>
      </c>
      <c r="B359" s="171">
        <v>211120</v>
      </c>
    </row>
    <row r="360" spans="1:2">
      <c r="A360" s="131" t="s">
        <v>861</v>
      </c>
      <c r="B360" s="171">
        <v>57998640</v>
      </c>
    </row>
    <row r="361" spans="1:2">
      <c r="A361" s="131" t="s">
        <v>407</v>
      </c>
      <c r="B361" s="171">
        <v>35560010</v>
      </c>
    </row>
    <row r="362" spans="1:2">
      <c r="A362" s="131" t="s">
        <v>862</v>
      </c>
      <c r="B362" s="171">
        <v>17780005</v>
      </c>
    </row>
    <row r="363" spans="1:2">
      <c r="A363" s="130" t="s">
        <v>863</v>
      </c>
      <c r="B363" s="170">
        <v>17780005</v>
      </c>
    </row>
    <row r="364" spans="1:2">
      <c r="A364" s="131" t="s">
        <v>408</v>
      </c>
      <c r="B364" s="171">
        <v>1955001823.3499999</v>
      </c>
    </row>
    <row r="365" spans="1:2">
      <c r="A365" s="130" t="s">
        <v>864</v>
      </c>
      <c r="B365" s="170">
        <v>155088173.49000001</v>
      </c>
    </row>
    <row r="366" spans="1:2">
      <c r="A366" s="131" t="s">
        <v>865</v>
      </c>
      <c r="B366" s="171">
        <v>27816632.800000001</v>
      </c>
    </row>
    <row r="367" spans="1:2">
      <c r="A367" s="131" t="s">
        <v>532</v>
      </c>
      <c r="B367" s="171" t="s">
        <v>60</v>
      </c>
    </row>
    <row r="368" spans="1:2">
      <c r="A368" s="131" t="s">
        <v>866</v>
      </c>
      <c r="B368" s="171">
        <v>27500000</v>
      </c>
    </row>
    <row r="369" spans="1:2">
      <c r="A369" s="131" t="s">
        <v>867</v>
      </c>
      <c r="B369" s="171">
        <v>33000000</v>
      </c>
    </row>
    <row r="370" spans="1:2">
      <c r="A370" s="131" t="s">
        <v>868</v>
      </c>
      <c r="B370" s="171">
        <v>27500000</v>
      </c>
    </row>
    <row r="371" spans="1:2">
      <c r="A371" s="131" t="s">
        <v>869</v>
      </c>
      <c r="B371" s="171">
        <v>11000000</v>
      </c>
    </row>
    <row r="372" spans="1:2">
      <c r="A372" s="131" t="s">
        <v>870</v>
      </c>
      <c r="B372" s="171">
        <v>27500000</v>
      </c>
    </row>
    <row r="373" spans="1:2">
      <c r="A373" s="130" t="s">
        <v>871</v>
      </c>
      <c r="B373" s="170">
        <v>27500000</v>
      </c>
    </row>
    <row r="374" spans="1:2">
      <c r="A374" s="131" t="s">
        <v>872</v>
      </c>
      <c r="B374" s="171">
        <v>33000000</v>
      </c>
    </row>
    <row r="375" spans="1:2">
      <c r="A375" s="130" t="s">
        <v>873</v>
      </c>
      <c r="B375" s="170">
        <v>33000000</v>
      </c>
    </row>
    <row r="376" spans="1:2">
      <c r="A376" s="131" t="s">
        <v>874</v>
      </c>
      <c r="B376" s="171">
        <v>33000000</v>
      </c>
    </row>
    <row r="377" spans="1:2">
      <c r="A377" s="131" t="s">
        <v>875</v>
      </c>
      <c r="B377" s="171">
        <v>27500000</v>
      </c>
    </row>
    <row r="378" spans="1:2">
      <c r="A378" s="130" t="s">
        <v>876</v>
      </c>
      <c r="B378" s="170">
        <v>16500000</v>
      </c>
    </row>
    <row r="379" spans="1:2">
      <c r="A379" s="131" t="s">
        <v>877</v>
      </c>
      <c r="B379" s="171">
        <v>22000000</v>
      </c>
    </row>
    <row r="380" spans="1:2">
      <c r="A380" s="131" t="s">
        <v>878</v>
      </c>
      <c r="B380" s="171">
        <v>33000000</v>
      </c>
    </row>
    <row r="381" spans="1:2">
      <c r="A381" s="130" t="s">
        <v>879</v>
      </c>
      <c r="B381" s="170">
        <v>27500000</v>
      </c>
    </row>
    <row r="382" spans="1:2">
      <c r="A382" s="131" t="s">
        <v>880</v>
      </c>
      <c r="B382" s="171">
        <v>38500000</v>
      </c>
    </row>
    <row r="383" spans="1:2">
      <c r="A383" s="131" t="s">
        <v>881</v>
      </c>
      <c r="B383" s="171">
        <v>38500000</v>
      </c>
    </row>
    <row r="384" spans="1:2">
      <c r="A384" s="131" t="s">
        <v>882</v>
      </c>
      <c r="B384" s="171">
        <v>55000000</v>
      </c>
    </row>
    <row r="385" spans="1:2">
      <c r="A385" s="131" t="s">
        <v>883</v>
      </c>
      <c r="B385" s="171">
        <v>16500000</v>
      </c>
    </row>
    <row r="386" spans="1:2">
      <c r="A386" s="131" t="s">
        <v>884</v>
      </c>
      <c r="B386" s="171">
        <v>27500000</v>
      </c>
    </row>
    <row r="387" spans="1:2">
      <c r="A387" s="131" t="s">
        <v>885</v>
      </c>
      <c r="B387" s="171">
        <v>38500000</v>
      </c>
    </row>
    <row r="388" spans="1:2">
      <c r="A388" s="130" t="s">
        <v>886</v>
      </c>
      <c r="B388" s="170">
        <v>33000000</v>
      </c>
    </row>
    <row r="389" spans="1:2">
      <c r="A389" s="131" t="s">
        <v>887</v>
      </c>
      <c r="B389" s="171">
        <v>5500000</v>
      </c>
    </row>
    <row r="390" spans="1:2">
      <c r="A390" s="130" t="s">
        <v>888</v>
      </c>
      <c r="B390" s="170">
        <v>38500000</v>
      </c>
    </row>
    <row r="391" spans="1:2">
      <c r="A391" s="131" t="s">
        <v>889</v>
      </c>
      <c r="B391" s="171">
        <v>27500000</v>
      </c>
    </row>
    <row r="392" spans="1:2">
      <c r="A392" s="131" t="s">
        <v>890</v>
      </c>
      <c r="B392" s="171">
        <v>33000000</v>
      </c>
    </row>
    <row r="393" spans="1:2">
      <c r="A393" s="131" t="s">
        <v>891</v>
      </c>
      <c r="B393" s="171">
        <v>16500000</v>
      </c>
    </row>
    <row r="394" spans="1:2">
      <c r="A394" s="131" t="s">
        <v>892</v>
      </c>
      <c r="B394" s="171">
        <v>55000000</v>
      </c>
    </row>
    <row r="395" spans="1:2">
      <c r="A395" s="131" t="s">
        <v>893</v>
      </c>
      <c r="B395" s="171">
        <v>38500000</v>
      </c>
    </row>
    <row r="396" spans="1:2">
      <c r="A396" s="131" t="s">
        <v>894</v>
      </c>
      <c r="B396" s="171">
        <v>33000000</v>
      </c>
    </row>
    <row r="397" spans="1:2">
      <c r="A397" s="131" t="s">
        <v>895</v>
      </c>
      <c r="B397" s="171">
        <v>27500000</v>
      </c>
    </row>
    <row r="398" spans="1:2">
      <c r="A398" s="131" t="s">
        <v>896</v>
      </c>
      <c r="B398" s="171">
        <v>27500000</v>
      </c>
    </row>
    <row r="399" spans="1:2">
      <c r="A399" s="131" t="s">
        <v>897</v>
      </c>
      <c r="B399" s="171">
        <v>33000000</v>
      </c>
    </row>
    <row r="400" spans="1:2">
      <c r="A400" s="131" t="s">
        <v>898</v>
      </c>
      <c r="B400" s="171">
        <v>16500000</v>
      </c>
    </row>
    <row r="401" spans="1:2">
      <c r="A401" s="131" t="s">
        <v>899</v>
      </c>
      <c r="B401" s="171">
        <v>33000000</v>
      </c>
    </row>
    <row r="402" spans="1:2">
      <c r="A402" s="131" t="s">
        <v>900</v>
      </c>
      <c r="B402" s="171">
        <v>22000000</v>
      </c>
    </row>
    <row r="403" spans="1:2">
      <c r="A403" s="131" t="s">
        <v>901</v>
      </c>
      <c r="B403" s="171">
        <v>55000000</v>
      </c>
    </row>
    <row r="404" spans="1:2">
      <c r="A404" s="131" t="s">
        <v>902</v>
      </c>
      <c r="B404" s="171">
        <v>33000000</v>
      </c>
    </row>
    <row r="405" spans="1:2">
      <c r="A405" s="131" t="s">
        <v>903</v>
      </c>
      <c r="B405" s="171">
        <v>33000000</v>
      </c>
    </row>
    <row r="406" spans="1:2">
      <c r="A406" s="131" t="s">
        <v>904</v>
      </c>
      <c r="B406" s="171">
        <v>33000000</v>
      </c>
    </row>
    <row r="407" spans="1:2">
      <c r="A407" s="131" t="s">
        <v>905</v>
      </c>
      <c r="B407" s="171">
        <v>16500000</v>
      </c>
    </row>
    <row r="408" spans="1:2">
      <c r="A408" s="131" t="s">
        <v>906</v>
      </c>
      <c r="B408" s="171">
        <v>33000000</v>
      </c>
    </row>
    <row r="409" spans="1:2">
      <c r="A409" s="131" t="s">
        <v>907</v>
      </c>
      <c r="B409" s="171">
        <v>38500000</v>
      </c>
    </row>
    <row r="410" spans="1:2">
      <c r="A410" s="131" t="s">
        <v>908</v>
      </c>
      <c r="B410" s="171">
        <v>22000000</v>
      </c>
    </row>
    <row r="411" spans="1:2">
      <c r="A411" s="131" t="s">
        <v>909</v>
      </c>
      <c r="B411" s="171">
        <v>27500000</v>
      </c>
    </row>
    <row r="412" spans="1:2">
      <c r="A412" s="131" t="s">
        <v>910</v>
      </c>
      <c r="B412" s="171">
        <v>38500000</v>
      </c>
    </row>
    <row r="413" spans="1:2">
      <c r="A413" s="131" t="s">
        <v>911</v>
      </c>
      <c r="B413" s="171">
        <v>38500000</v>
      </c>
    </row>
    <row r="414" spans="1:2">
      <c r="A414" s="131" t="s">
        <v>912</v>
      </c>
      <c r="B414" s="171">
        <v>27500000</v>
      </c>
    </row>
    <row r="415" spans="1:2">
      <c r="A415" s="131" t="s">
        <v>913</v>
      </c>
      <c r="B415" s="171">
        <v>38500000</v>
      </c>
    </row>
    <row r="416" spans="1:2">
      <c r="A416" s="131" t="s">
        <v>914</v>
      </c>
      <c r="B416" s="171">
        <v>22000000</v>
      </c>
    </row>
    <row r="417" spans="1:2">
      <c r="A417" s="131" t="s">
        <v>915</v>
      </c>
      <c r="B417" s="171">
        <v>27500000</v>
      </c>
    </row>
    <row r="418" spans="1:2">
      <c r="A418" s="131" t="s">
        <v>916</v>
      </c>
      <c r="B418" s="171">
        <v>38500000</v>
      </c>
    </row>
    <row r="419" spans="1:2">
      <c r="A419" s="131" t="s">
        <v>917</v>
      </c>
      <c r="B419" s="171">
        <v>38500000</v>
      </c>
    </row>
    <row r="420" spans="1:2">
      <c r="A420" s="131" t="s">
        <v>918</v>
      </c>
      <c r="B420" s="171">
        <v>165000000</v>
      </c>
    </row>
    <row r="421" spans="1:2">
      <c r="A421" s="131" t="s">
        <v>919</v>
      </c>
      <c r="B421" s="171">
        <v>12097017.060000001</v>
      </c>
    </row>
    <row r="422" spans="1:2">
      <c r="A422" s="131" t="s">
        <v>409</v>
      </c>
      <c r="B422" s="171">
        <v>71141400</v>
      </c>
    </row>
    <row r="423" spans="1:2">
      <c r="A423" s="131" t="s">
        <v>920</v>
      </c>
      <c r="B423" s="171">
        <v>71141400</v>
      </c>
    </row>
    <row r="424" spans="1:2">
      <c r="A424" s="131" t="s">
        <v>410</v>
      </c>
      <c r="B424" s="171">
        <v>53340000</v>
      </c>
    </row>
    <row r="425" spans="1:2">
      <c r="A425" s="131" t="s">
        <v>921</v>
      </c>
      <c r="B425" s="171">
        <v>17780000</v>
      </c>
    </row>
    <row r="426" spans="1:2">
      <c r="A426" s="131" t="s">
        <v>922</v>
      </c>
      <c r="B426" s="171">
        <v>17780000</v>
      </c>
    </row>
    <row r="427" spans="1:2">
      <c r="A427" s="131" t="s">
        <v>923</v>
      </c>
      <c r="B427" s="171">
        <v>17780000</v>
      </c>
    </row>
    <row r="428" spans="1:2">
      <c r="A428" s="131" t="s">
        <v>411</v>
      </c>
      <c r="B428" s="171">
        <v>711299900</v>
      </c>
    </row>
    <row r="429" spans="1:2">
      <c r="A429" s="131" t="s">
        <v>924</v>
      </c>
      <c r="B429" s="171">
        <v>355677700</v>
      </c>
    </row>
    <row r="430" spans="1:2">
      <c r="A430" s="131" t="s">
        <v>925</v>
      </c>
      <c r="B430" s="171">
        <v>355622200</v>
      </c>
    </row>
    <row r="431" spans="1:2" ht="24">
      <c r="A431" s="131" t="s">
        <v>533</v>
      </c>
      <c r="B431" s="171">
        <v>98824000</v>
      </c>
    </row>
    <row r="432" spans="1:2">
      <c r="A432" s="131" t="s">
        <v>926</v>
      </c>
      <c r="B432" s="171">
        <v>98824000</v>
      </c>
    </row>
    <row r="433" spans="1:2">
      <c r="A433" s="131" t="s">
        <v>412</v>
      </c>
      <c r="B433" s="171">
        <v>111872000</v>
      </c>
    </row>
    <row r="434" spans="1:2">
      <c r="A434" s="131" t="s">
        <v>534</v>
      </c>
      <c r="B434" s="171" t="s">
        <v>60</v>
      </c>
    </row>
    <row r="435" spans="1:2">
      <c r="A435" s="131" t="s">
        <v>535</v>
      </c>
      <c r="B435" s="171">
        <v>111872000</v>
      </c>
    </row>
    <row r="436" spans="1:2">
      <c r="A436" s="131" t="s">
        <v>413</v>
      </c>
      <c r="B436" s="171">
        <v>3645516684.54</v>
      </c>
    </row>
    <row r="437" spans="1:2">
      <c r="A437" s="131" t="s">
        <v>536</v>
      </c>
      <c r="B437" s="171" t="s">
        <v>60</v>
      </c>
    </row>
    <row r="438" spans="1:2">
      <c r="A438" s="131" t="s">
        <v>537</v>
      </c>
      <c r="B438" s="171" t="s">
        <v>60</v>
      </c>
    </row>
    <row r="439" spans="1:2">
      <c r="A439" s="131" t="s">
        <v>927</v>
      </c>
      <c r="B439" s="171">
        <v>1173505410</v>
      </c>
    </row>
    <row r="440" spans="1:2">
      <c r="A440" s="131" t="s">
        <v>928</v>
      </c>
      <c r="B440" s="171">
        <v>373644122.54000002</v>
      </c>
    </row>
    <row r="441" spans="1:2" ht="24">
      <c r="A441" s="131" t="s">
        <v>929</v>
      </c>
      <c r="B441" s="171">
        <v>1551223212</v>
      </c>
    </row>
    <row r="442" spans="1:2">
      <c r="A442" s="131" t="s">
        <v>930</v>
      </c>
      <c r="B442" s="171">
        <v>547143940</v>
      </c>
    </row>
    <row r="443" spans="1:2">
      <c r="A443" s="99"/>
      <c r="B443" s="172">
        <v>109675935898.72</v>
      </c>
    </row>
    <row r="453" spans="2:2">
      <c r="B453" s="15">
        <f>'7.6.-СПОТ_сотиш'!I300</f>
        <v>45906465726.300003</v>
      </c>
    </row>
    <row r="454" spans="2:2">
      <c r="B454" s="15">
        <f>B443-B453</f>
        <v>63769470172.419998</v>
      </c>
    </row>
  </sheetData>
  <autoFilter ref="A6:B443"/>
  <pageMargins left="0.70866141732283472" right="0.19" top="0.35433070866141736" bottom="0.35433070866141736" header="0.23622047244094491" footer="0.23622047244094491"/>
  <pageSetup paperSize="9" scale="10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view="pageBreakPreview" zoomScaleNormal="100" zoomScaleSheetLayoutView="100" workbookViewId="0">
      <selection activeCell="A39" sqref="A39"/>
    </sheetView>
  </sheetViews>
  <sheetFormatPr defaultRowHeight="12"/>
  <cols>
    <col min="1" max="1" width="63.5703125" style="16" customWidth="1"/>
    <col min="2" max="2" width="18.85546875" style="176" customWidth="1"/>
    <col min="3" max="3" width="15.85546875" style="17" bestFit="1" customWidth="1"/>
    <col min="4" max="5" width="9.140625" style="17"/>
    <col min="6" max="6" width="13.28515625" style="17" customWidth="1"/>
    <col min="7" max="16384" width="9.140625" style="17"/>
  </cols>
  <sheetData>
    <row r="1" spans="1:3">
      <c r="B1" s="210" t="s">
        <v>10</v>
      </c>
    </row>
    <row r="3" spans="1:3">
      <c r="A3" s="202" t="s">
        <v>0</v>
      </c>
      <c r="B3" s="174"/>
    </row>
    <row r="4" spans="1:3">
      <c r="A4" s="203" t="s">
        <v>548</v>
      </c>
      <c r="B4" s="174"/>
    </row>
    <row r="5" spans="1:3">
      <c r="A5" s="203"/>
      <c r="B5" s="174" t="s">
        <v>500</v>
      </c>
    </row>
    <row r="6" spans="1:3">
      <c r="A6" s="204" t="s">
        <v>1</v>
      </c>
      <c r="B6" s="205" t="s">
        <v>2</v>
      </c>
    </row>
    <row r="7" spans="1:3">
      <c r="A7" s="211"/>
      <c r="B7" s="175"/>
    </row>
    <row r="8" spans="1:3">
      <c r="A8" s="211"/>
      <c r="B8" s="175"/>
      <c r="C8" s="212"/>
    </row>
    <row r="9" spans="1:3">
      <c r="A9" s="201" t="s">
        <v>16</v>
      </c>
      <c r="B9" s="177">
        <f>SUM(B7:B8)</f>
        <v>0</v>
      </c>
    </row>
    <row r="10" spans="1:3">
      <c r="A10" s="206"/>
      <c r="B10" s="207"/>
    </row>
    <row r="11" spans="1:3">
      <c r="A11" s="208" t="s">
        <v>268</v>
      </c>
      <c r="B11" s="209">
        <f>B7+B8</f>
        <v>0</v>
      </c>
    </row>
    <row r="15" spans="1:3">
      <c r="B15" s="176" t="s">
        <v>476</v>
      </c>
    </row>
    <row r="16" spans="1:3">
      <c r="B16" s="176" t="s">
        <v>477</v>
      </c>
    </row>
  </sheetData>
  <autoFilter ref="A6:C9"/>
  <pageMargins left="0.7" right="0.7" top="0.75" bottom="0.75" header="0.3" footer="0.3"/>
  <pageSetup paperSize="9" scale="9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35"/>
  <sheetViews>
    <sheetView view="pageBreakPreview" topLeftCell="A88" zoomScale="125" zoomScaleNormal="100" zoomScaleSheetLayoutView="125" workbookViewId="0">
      <selection activeCell="A85" sqref="A85"/>
    </sheetView>
  </sheetViews>
  <sheetFormatPr defaultRowHeight="15"/>
  <cols>
    <col min="1" max="1" width="78.42578125" style="255" bestFit="1" customWidth="1"/>
    <col min="2" max="2" width="17.7109375" style="265" customWidth="1"/>
    <col min="3" max="3" width="9.140625" style="10"/>
    <col min="4" max="4" width="19" style="10" customWidth="1"/>
    <col min="5" max="16384" width="9.140625" style="10"/>
  </cols>
  <sheetData>
    <row r="1" spans="1:3">
      <c r="B1" s="256" t="s">
        <v>11</v>
      </c>
    </row>
    <row r="3" spans="1:3">
      <c r="A3" s="257" t="s">
        <v>4</v>
      </c>
      <c r="B3" s="258"/>
    </row>
    <row r="4" spans="1:3">
      <c r="A4" s="257" t="s">
        <v>548</v>
      </c>
      <c r="B4" s="257"/>
      <c r="C4" s="10" t="s">
        <v>479</v>
      </c>
    </row>
    <row r="5" spans="1:3">
      <c r="A5" s="257"/>
      <c r="B5" s="258"/>
      <c r="C5" s="10" t="s">
        <v>480</v>
      </c>
    </row>
    <row r="6" spans="1:3" s="8" customFormat="1">
      <c r="A6" s="259" t="s">
        <v>1</v>
      </c>
      <c r="B6" s="260" t="s">
        <v>2</v>
      </c>
    </row>
    <row r="7" spans="1:3" s="8" customFormat="1" ht="12">
      <c r="A7" s="131" t="s">
        <v>414</v>
      </c>
      <c r="B7" s="133">
        <v>2240000</v>
      </c>
    </row>
    <row r="8" spans="1:3" s="8" customFormat="1" ht="12">
      <c r="A8" s="131" t="s">
        <v>931</v>
      </c>
      <c r="B8" s="133">
        <v>2240000</v>
      </c>
    </row>
    <row r="9" spans="1:3" s="8" customFormat="1" ht="12">
      <c r="A9" s="131" t="s">
        <v>932</v>
      </c>
      <c r="B9" s="133">
        <v>2459520</v>
      </c>
    </row>
    <row r="10" spans="1:3" s="8" customFormat="1" ht="12">
      <c r="A10" s="131" t="s">
        <v>933</v>
      </c>
      <c r="B10" s="133">
        <v>2459520</v>
      </c>
    </row>
    <row r="11" spans="1:3" s="8" customFormat="1" ht="12">
      <c r="A11" s="131" t="s">
        <v>416</v>
      </c>
      <c r="B11" s="133">
        <v>1608000</v>
      </c>
    </row>
    <row r="12" spans="1:3" s="8" customFormat="1" ht="12">
      <c r="A12" s="131" t="s">
        <v>934</v>
      </c>
      <c r="B12" s="133">
        <v>1608000</v>
      </c>
    </row>
    <row r="13" spans="1:3" s="8" customFormat="1" ht="12">
      <c r="A13" s="131" t="s">
        <v>417</v>
      </c>
      <c r="B13" s="133">
        <v>12000000</v>
      </c>
    </row>
    <row r="14" spans="1:3" s="8" customFormat="1" ht="12">
      <c r="A14" s="131" t="s">
        <v>935</v>
      </c>
      <c r="B14" s="133">
        <v>12000000</v>
      </c>
    </row>
    <row r="15" spans="1:3" s="8" customFormat="1" ht="24">
      <c r="A15" s="131" t="s">
        <v>936</v>
      </c>
      <c r="B15" s="133">
        <v>1820300</v>
      </c>
    </row>
    <row r="16" spans="1:3" s="8" customFormat="1" ht="12">
      <c r="A16" s="131" t="s">
        <v>937</v>
      </c>
      <c r="B16" s="133">
        <v>1820300</v>
      </c>
    </row>
    <row r="17" spans="1:2" s="8" customFormat="1" ht="12">
      <c r="A17" s="131" t="s">
        <v>469</v>
      </c>
      <c r="B17" s="133">
        <v>15120000</v>
      </c>
    </row>
    <row r="18" spans="1:2" s="8" customFormat="1" ht="12">
      <c r="A18" s="131" t="s">
        <v>470</v>
      </c>
      <c r="B18" s="133">
        <v>15120000</v>
      </c>
    </row>
    <row r="19" spans="1:2" s="8" customFormat="1" ht="12">
      <c r="A19" s="131" t="s">
        <v>418</v>
      </c>
      <c r="B19" s="133">
        <v>22440000</v>
      </c>
    </row>
    <row r="20" spans="1:2" s="8" customFormat="1" ht="12">
      <c r="A20" s="131" t="s">
        <v>938</v>
      </c>
      <c r="B20" s="133">
        <v>22440000</v>
      </c>
    </row>
    <row r="21" spans="1:2" s="8" customFormat="1" ht="12">
      <c r="A21" s="131" t="s">
        <v>419</v>
      </c>
      <c r="B21" s="133">
        <v>27068.6</v>
      </c>
    </row>
    <row r="22" spans="1:2" s="8" customFormat="1" ht="12">
      <c r="A22" s="131" t="s">
        <v>6</v>
      </c>
      <c r="B22" s="133">
        <v>27068.6</v>
      </c>
    </row>
    <row r="23" spans="1:2" s="8" customFormat="1" ht="12">
      <c r="A23" s="131" t="s">
        <v>420</v>
      </c>
      <c r="B23" s="133">
        <v>275354682.20999998</v>
      </c>
    </row>
    <row r="24" spans="1:2" s="8" customFormat="1" ht="12">
      <c r="A24" s="131" t="s">
        <v>195</v>
      </c>
      <c r="B24" s="133">
        <v>12867.75</v>
      </c>
    </row>
    <row r="25" spans="1:2" s="8" customFormat="1" ht="12">
      <c r="A25" s="131" t="s">
        <v>471</v>
      </c>
      <c r="B25" s="133">
        <v>12069.12</v>
      </c>
    </row>
    <row r="26" spans="1:2" s="8" customFormat="1" ht="12">
      <c r="A26" s="131" t="s">
        <v>70</v>
      </c>
      <c r="B26" s="133">
        <v>275329745.33999997</v>
      </c>
    </row>
    <row r="27" spans="1:2" s="8" customFormat="1" ht="12">
      <c r="A27" s="131" t="s">
        <v>421</v>
      </c>
      <c r="B27" s="133">
        <v>5599384.6200000001</v>
      </c>
    </row>
    <row r="28" spans="1:2" s="8" customFormat="1" ht="12">
      <c r="A28" s="131" t="s">
        <v>71</v>
      </c>
      <c r="B28" s="133">
        <v>5599384.6200000001</v>
      </c>
    </row>
    <row r="29" spans="1:2" s="8" customFormat="1" ht="12">
      <c r="A29" s="131" t="s">
        <v>422</v>
      </c>
      <c r="B29" s="133">
        <v>5339695.3499999996</v>
      </c>
    </row>
    <row r="30" spans="1:2" s="8" customFormat="1" ht="12">
      <c r="A30" s="131" t="s">
        <v>61</v>
      </c>
      <c r="B30" s="133">
        <v>541719.35</v>
      </c>
    </row>
    <row r="31" spans="1:2" s="8" customFormat="1" ht="12">
      <c r="A31" s="131" t="s">
        <v>939</v>
      </c>
      <c r="B31" s="133">
        <v>447976</v>
      </c>
    </row>
    <row r="32" spans="1:2" s="8" customFormat="1" ht="12">
      <c r="A32" s="131" t="s">
        <v>940</v>
      </c>
      <c r="B32" s="133">
        <v>4350000</v>
      </c>
    </row>
    <row r="33" spans="1:2" s="8" customFormat="1" ht="12">
      <c r="A33" s="131" t="s">
        <v>941</v>
      </c>
      <c r="B33" s="133">
        <v>4940451</v>
      </c>
    </row>
    <row r="34" spans="1:2" s="8" customFormat="1" ht="12">
      <c r="A34" s="131" t="s">
        <v>942</v>
      </c>
      <c r="B34" s="133">
        <v>4940451</v>
      </c>
    </row>
    <row r="35" spans="1:2" s="8" customFormat="1" ht="12">
      <c r="A35" s="131" t="s">
        <v>423</v>
      </c>
      <c r="B35" s="133">
        <v>15648793.66</v>
      </c>
    </row>
    <row r="36" spans="1:2" s="8" customFormat="1" ht="12">
      <c r="A36" s="131" t="s">
        <v>943</v>
      </c>
      <c r="B36" s="133">
        <v>15648793.66</v>
      </c>
    </row>
    <row r="37" spans="1:2" s="8" customFormat="1" ht="12">
      <c r="A37" s="131" t="s">
        <v>424</v>
      </c>
      <c r="B37" s="133">
        <v>7381504</v>
      </c>
    </row>
    <row r="38" spans="1:2" s="8" customFormat="1" ht="24">
      <c r="A38" s="131" t="s">
        <v>229</v>
      </c>
      <c r="B38" s="133">
        <v>1644512</v>
      </c>
    </row>
    <row r="39" spans="1:2" s="8" customFormat="1" ht="12">
      <c r="A39" s="131" t="s">
        <v>944</v>
      </c>
      <c r="B39" s="133">
        <v>3400000</v>
      </c>
    </row>
    <row r="40" spans="1:2" s="8" customFormat="1" ht="12">
      <c r="A40" s="131" t="s">
        <v>945</v>
      </c>
      <c r="B40" s="133">
        <v>2336992</v>
      </c>
    </row>
    <row r="41" spans="1:2" s="8" customFormat="1" ht="12">
      <c r="A41" s="131" t="s">
        <v>425</v>
      </c>
      <c r="B41" s="133">
        <v>832817</v>
      </c>
    </row>
    <row r="42" spans="1:2" s="8" customFormat="1" ht="12">
      <c r="A42" s="131" t="s">
        <v>946</v>
      </c>
      <c r="B42" s="133">
        <v>832817</v>
      </c>
    </row>
    <row r="43" spans="1:2" s="8" customFormat="1" ht="12">
      <c r="A43" s="131" t="s">
        <v>426</v>
      </c>
      <c r="B43" s="133">
        <v>1715188.5</v>
      </c>
    </row>
    <row r="44" spans="1:2" s="8" customFormat="1" ht="12">
      <c r="A44" s="131" t="s">
        <v>947</v>
      </c>
      <c r="B44" s="133">
        <v>1715188.5</v>
      </c>
    </row>
    <row r="45" spans="1:2" s="8" customFormat="1" ht="12">
      <c r="A45" s="131" t="s">
        <v>427</v>
      </c>
      <c r="B45" s="133">
        <v>9622940.8000000007</v>
      </c>
    </row>
    <row r="46" spans="1:2" s="8" customFormat="1" ht="12">
      <c r="A46" s="131" t="s">
        <v>948</v>
      </c>
      <c r="B46" s="133">
        <v>4624822.4000000004</v>
      </c>
    </row>
    <row r="47" spans="1:2" s="8" customFormat="1" ht="12">
      <c r="A47" s="131" t="s">
        <v>949</v>
      </c>
      <c r="B47" s="133">
        <v>4624822.4000000004</v>
      </c>
    </row>
    <row r="48" spans="1:2" s="8" customFormat="1" ht="12">
      <c r="A48" s="131" t="s">
        <v>950</v>
      </c>
      <c r="B48" s="133">
        <v>373296</v>
      </c>
    </row>
    <row r="49" spans="1:2" s="8" customFormat="1" ht="12">
      <c r="A49" s="131" t="s">
        <v>428</v>
      </c>
      <c r="B49" s="133">
        <v>253729</v>
      </c>
    </row>
    <row r="50" spans="1:2" s="8" customFormat="1" ht="12">
      <c r="A50" s="131" t="s">
        <v>274</v>
      </c>
      <c r="B50" s="133">
        <v>253729</v>
      </c>
    </row>
    <row r="51" spans="1:2" s="8" customFormat="1" ht="24">
      <c r="A51" s="131" t="s">
        <v>429</v>
      </c>
      <c r="B51" s="133">
        <v>2250000</v>
      </c>
    </row>
    <row r="52" spans="1:2" s="8" customFormat="1" ht="12">
      <c r="A52" s="131" t="s">
        <v>196</v>
      </c>
      <c r="B52" s="133">
        <v>2250000</v>
      </c>
    </row>
    <row r="53" spans="1:2" s="8" customFormat="1" ht="12">
      <c r="A53" s="131" t="s">
        <v>430</v>
      </c>
      <c r="B53" s="133">
        <v>3964800</v>
      </c>
    </row>
    <row r="54" spans="1:2" s="8" customFormat="1" ht="12">
      <c r="A54" s="131" t="s">
        <v>951</v>
      </c>
      <c r="B54" s="133">
        <v>3964800</v>
      </c>
    </row>
    <row r="55" spans="1:2" s="8" customFormat="1" ht="12">
      <c r="A55" s="131" t="s">
        <v>952</v>
      </c>
      <c r="B55" s="133">
        <v>5200000</v>
      </c>
    </row>
    <row r="56" spans="1:2" s="8" customFormat="1" ht="12">
      <c r="A56" s="131" t="s">
        <v>953</v>
      </c>
      <c r="B56" s="133">
        <v>5200000</v>
      </c>
    </row>
    <row r="57" spans="1:2" s="8" customFormat="1" ht="12">
      <c r="A57" s="131" t="s">
        <v>431</v>
      </c>
      <c r="B57" s="133">
        <v>799960</v>
      </c>
    </row>
    <row r="58" spans="1:2" s="8" customFormat="1" ht="12">
      <c r="A58" s="131" t="s">
        <v>954</v>
      </c>
      <c r="B58" s="133">
        <v>548800</v>
      </c>
    </row>
    <row r="59" spans="1:2" s="8" customFormat="1" ht="12">
      <c r="A59" s="131" t="s">
        <v>955</v>
      </c>
      <c r="B59" s="133">
        <v>251160</v>
      </c>
    </row>
    <row r="60" spans="1:2" s="8" customFormat="1" ht="12">
      <c r="A60" s="131" t="s">
        <v>432</v>
      </c>
      <c r="B60" s="133">
        <v>157800</v>
      </c>
    </row>
    <row r="61" spans="1:2" s="8" customFormat="1" ht="12">
      <c r="A61" s="131" t="s">
        <v>197</v>
      </c>
      <c r="B61" s="133">
        <v>157800</v>
      </c>
    </row>
    <row r="62" spans="1:2" s="8" customFormat="1" ht="12">
      <c r="A62" s="131" t="s">
        <v>433</v>
      </c>
      <c r="B62" s="133">
        <v>72450000</v>
      </c>
    </row>
    <row r="63" spans="1:2" s="8" customFormat="1" ht="12">
      <c r="A63" s="131" t="s">
        <v>434</v>
      </c>
      <c r="B63" s="133">
        <v>72450000</v>
      </c>
    </row>
    <row r="64" spans="1:2" s="8" customFormat="1" ht="12">
      <c r="A64" s="131" t="s">
        <v>435</v>
      </c>
      <c r="B64" s="133">
        <v>6000000</v>
      </c>
    </row>
    <row r="65" spans="1:2" s="8" customFormat="1" ht="12">
      <c r="A65" s="131" t="s">
        <v>956</v>
      </c>
      <c r="B65" s="133">
        <v>6000000</v>
      </c>
    </row>
    <row r="66" spans="1:2" s="8" customFormat="1" ht="12">
      <c r="A66" s="131" t="s">
        <v>436</v>
      </c>
      <c r="B66" s="133">
        <v>3442013</v>
      </c>
    </row>
    <row r="67" spans="1:2" s="8" customFormat="1" ht="12">
      <c r="A67" s="131" t="s">
        <v>957</v>
      </c>
      <c r="B67" s="133">
        <v>1188888</v>
      </c>
    </row>
    <row r="68" spans="1:2" s="8" customFormat="1" ht="12">
      <c r="A68" s="131" t="s">
        <v>958</v>
      </c>
      <c r="B68" s="133">
        <v>2253125</v>
      </c>
    </row>
    <row r="69" spans="1:2" s="8" customFormat="1" ht="12">
      <c r="A69" s="131" t="s">
        <v>437</v>
      </c>
      <c r="B69" s="133">
        <v>627900</v>
      </c>
    </row>
    <row r="70" spans="1:2" s="8" customFormat="1" ht="12">
      <c r="A70" s="131" t="s">
        <v>959</v>
      </c>
      <c r="B70" s="133">
        <v>627900</v>
      </c>
    </row>
    <row r="71" spans="1:2" s="8" customFormat="1" ht="12">
      <c r="A71" s="131" t="s">
        <v>438</v>
      </c>
      <c r="B71" s="133">
        <v>225000</v>
      </c>
    </row>
    <row r="72" spans="1:2" s="8" customFormat="1" ht="12">
      <c r="A72" s="131" t="s">
        <v>69</v>
      </c>
      <c r="B72" s="133">
        <v>225000</v>
      </c>
    </row>
    <row r="73" spans="1:2" s="8" customFormat="1" ht="12">
      <c r="A73" s="131" t="s">
        <v>439</v>
      </c>
      <c r="B73" s="133">
        <v>335769.39</v>
      </c>
    </row>
    <row r="74" spans="1:2" s="8" customFormat="1" ht="12">
      <c r="A74" s="131" t="s">
        <v>3</v>
      </c>
      <c r="B74" s="133">
        <v>335769.39</v>
      </c>
    </row>
    <row r="75" spans="1:2" s="8" customFormat="1" ht="24">
      <c r="A75" s="131" t="s">
        <v>440</v>
      </c>
      <c r="B75" s="133">
        <v>1026000</v>
      </c>
    </row>
    <row r="76" spans="1:2" s="8" customFormat="1" ht="12">
      <c r="A76" s="131" t="s">
        <v>960</v>
      </c>
      <c r="B76" s="133">
        <v>1026000</v>
      </c>
    </row>
    <row r="77" spans="1:2" s="8" customFormat="1" ht="24">
      <c r="A77" s="131" t="s">
        <v>961</v>
      </c>
      <c r="B77" s="133">
        <v>14741145.27</v>
      </c>
    </row>
    <row r="78" spans="1:2" s="8" customFormat="1" ht="12">
      <c r="A78" s="131" t="s">
        <v>962</v>
      </c>
      <c r="B78" s="133">
        <v>1591377.48</v>
      </c>
    </row>
    <row r="79" spans="1:2" s="8" customFormat="1" ht="12">
      <c r="A79" s="131" t="s">
        <v>963</v>
      </c>
      <c r="B79" s="133">
        <v>7963880.3200000003</v>
      </c>
    </row>
    <row r="80" spans="1:2" s="8" customFormat="1" ht="12">
      <c r="A80" s="131" t="s">
        <v>964</v>
      </c>
      <c r="B80" s="133">
        <v>5185887.47</v>
      </c>
    </row>
    <row r="81" spans="1:2" s="8" customFormat="1" ht="12">
      <c r="A81" s="131" t="s">
        <v>965</v>
      </c>
      <c r="B81" s="133">
        <v>3836248.52</v>
      </c>
    </row>
    <row r="82" spans="1:2" s="8" customFormat="1" ht="12">
      <c r="A82" s="131" t="s">
        <v>966</v>
      </c>
      <c r="B82" s="133">
        <v>1852362.51</v>
      </c>
    </row>
    <row r="83" spans="1:2" s="8" customFormat="1" ht="12">
      <c r="A83" s="131" t="s">
        <v>967</v>
      </c>
      <c r="B83" s="133">
        <v>1983886.01</v>
      </c>
    </row>
    <row r="84" spans="1:2" s="8" customFormat="1" ht="12">
      <c r="A84" s="131" t="s">
        <v>441</v>
      </c>
      <c r="B84" s="133" t="s">
        <v>60</v>
      </c>
    </row>
    <row r="85" spans="1:2" s="8" customFormat="1" ht="12">
      <c r="A85" s="131" t="s">
        <v>538</v>
      </c>
      <c r="B85" s="133" t="s">
        <v>60</v>
      </c>
    </row>
    <row r="86" spans="1:2" s="8" customFormat="1" ht="12">
      <c r="A86" s="131" t="s">
        <v>442</v>
      </c>
      <c r="B86" s="133">
        <v>917457996</v>
      </c>
    </row>
    <row r="87" spans="1:2" s="8" customFormat="1" ht="12">
      <c r="A87" s="131" t="s">
        <v>539</v>
      </c>
      <c r="B87" s="133">
        <v>917457996</v>
      </c>
    </row>
    <row r="88" spans="1:2" s="8" customFormat="1" ht="12">
      <c r="A88" s="131" t="s">
        <v>443</v>
      </c>
      <c r="B88" s="133">
        <v>993843900</v>
      </c>
    </row>
    <row r="89" spans="1:2" s="8" customFormat="1" ht="12">
      <c r="A89" s="131" t="s">
        <v>243</v>
      </c>
      <c r="B89" s="133">
        <v>993843900</v>
      </c>
    </row>
    <row r="90" spans="1:2" s="8" customFormat="1" ht="12">
      <c r="A90" s="131" t="s">
        <v>444</v>
      </c>
      <c r="B90" s="133">
        <v>5145576.8</v>
      </c>
    </row>
    <row r="91" spans="1:2" s="8" customFormat="1" ht="12">
      <c r="A91" s="131" t="s">
        <v>968</v>
      </c>
      <c r="B91" s="133">
        <v>5145576.8</v>
      </c>
    </row>
    <row r="92" spans="1:2" s="8" customFormat="1" ht="12">
      <c r="A92" s="131" t="s">
        <v>445</v>
      </c>
      <c r="B92" s="133">
        <v>8097230</v>
      </c>
    </row>
    <row r="93" spans="1:2" s="8" customFormat="1" ht="12">
      <c r="A93" s="131" t="s">
        <v>29</v>
      </c>
      <c r="B93" s="133">
        <v>7898640</v>
      </c>
    </row>
    <row r="94" spans="1:2" s="8" customFormat="1" ht="12">
      <c r="A94" s="131" t="s">
        <v>244</v>
      </c>
      <c r="B94" s="133">
        <v>198590</v>
      </c>
    </row>
    <row r="95" spans="1:2" s="8" customFormat="1" ht="12">
      <c r="A95" s="131" t="s">
        <v>969</v>
      </c>
      <c r="B95" s="133">
        <v>8855877.0099999998</v>
      </c>
    </row>
    <row r="96" spans="1:2" s="8" customFormat="1" ht="12">
      <c r="A96" s="131" t="s">
        <v>970</v>
      </c>
      <c r="B96" s="133">
        <v>3063822.25</v>
      </c>
    </row>
    <row r="97" spans="1:2" s="8" customFormat="1" ht="12">
      <c r="A97" s="131" t="s">
        <v>971</v>
      </c>
      <c r="B97" s="133">
        <v>3225754.76</v>
      </c>
    </row>
    <row r="98" spans="1:2" s="8" customFormat="1" ht="12">
      <c r="A98" s="131" t="s">
        <v>972</v>
      </c>
      <c r="B98" s="133">
        <v>2566300</v>
      </c>
    </row>
    <row r="99" spans="1:2" s="8" customFormat="1" ht="12">
      <c r="A99" s="131" t="s">
        <v>973</v>
      </c>
      <c r="B99" s="133">
        <v>12356059.119999999</v>
      </c>
    </row>
    <row r="100" spans="1:2" s="8" customFormat="1" ht="12">
      <c r="A100" s="131" t="s">
        <v>974</v>
      </c>
      <c r="B100" s="133">
        <v>5364418.1399999997</v>
      </c>
    </row>
    <row r="101" spans="1:2" s="8" customFormat="1" ht="12">
      <c r="A101" s="131" t="s">
        <v>975</v>
      </c>
      <c r="B101" s="133">
        <v>6991640.9800000004</v>
      </c>
    </row>
    <row r="102" spans="1:2" s="8" customFormat="1" ht="12">
      <c r="A102" s="131" t="s">
        <v>976</v>
      </c>
      <c r="B102" s="133">
        <v>9491243.5700000003</v>
      </c>
    </row>
    <row r="103" spans="1:2" s="8" customFormat="1" ht="12">
      <c r="A103" s="131" t="s">
        <v>977</v>
      </c>
      <c r="B103" s="133">
        <v>5012984.54</v>
      </c>
    </row>
    <row r="104" spans="1:2" s="8" customFormat="1" ht="12">
      <c r="A104" s="131" t="s">
        <v>978</v>
      </c>
      <c r="B104" s="133">
        <v>4478259.03</v>
      </c>
    </row>
    <row r="105" spans="1:2" s="8" customFormat="1" ht="12">
      <c r="A105" s="131" t="s">
        <v>446</v>
      </c>
      <c r="B105" s="133">
        <v>6700000</v>
      </c>
    </row>
    <row r="106" spans="1:2" s="8" customFormat="1" ht="12">
      <c r="A106" s="131" t="s">
        <v>447</v>
      </c>
      <c r="B106" s="133">
        <v>6700000</v>
      </c>
    </row>
    <row r="107" spans="1:2" s="8" customFormat="1" ht="12">
      <c r="A107" s="131" t="s">
        <v>448</v>
      </c>
      <c r="B107" s="133">
        <v>54664508</v>
      </c>
    </row>
    <row r="108" spans="1:2" s="8" customFormat="1" ht="12">
      <c r="A108" s="131" t="s">
        <v>979</v>
      </c>
      <c r="B108" s="133">
        <v>31178235</v>
      </c>
    </row>
    <row r="109" spans="1:2" s="8" customFormat="1" ht="12">
      <c r="A109" s="131" t="s">
        <v>275</v>
      </c>
      <c r="B109" s="133">
        <v>23486273</v>
      </c>
    </row>
    <row r="110" spans="1:2" s="8" customFormat="1" ht="12">
      <c r="A110" s="131" t="s">
        <v>980</v>
      </c>
      <c r="B110" s="133">
        <v>13738500</v>
      </c>
    </row>
    <row r="111" spans="1:2" s="8" customFormat="1" ht="12">
      <c r="A111" s="131" t="s">
        <v>981</v>
      </c>
      <c r="B111" s="133">
        <v>6808500</v>
      </c>
    </row>
    <row r="112" spans="1:2" s="8" customFormat="1" ht="12">
      <c r="A112" s="131" t="s">
        <v>982</v>
      </c>
      <c r="B112" s="133">
        <v>1530000</v>
      </c>
    </row>
    <row r="113" spans="1:2" s="8" customFormat="1" ht="12">
      <c r="A113" s="131" t="s">
        <v>983</v>
      </c>
      <c r="B113" s="133">
        <v>5400000</v>
      </c>
    </row>
    <row r="114" spans="1:2" s="8" customFormat="1" ht="12">
      <c r="A114" s="131" t="s">
        <v>449</v>
      </c>
      <c r="B114" s="133">
        <v>25816200</v>
      </c>
    </row>
    <row r="115" spans="1:2" s="8" customFormat="1" ht="12">
      <c r="A115" s="131" t="s">
        <v>984</v>
      </c>
      <c r="B115" s="133">
        <v>25816200</v>
      </c>
    </row>
    <row r="116" spans="1:2" s="8" customFormat="1" ht="12">
      <c r="A116" s="131" t="s">
        <v>450</v>
      </c>
      <c r="B116" s="133">
        <v>340000</v>
      </c>
    </row>
    <row r="117" spans="1:2" s="8" customFormat="1" ht="12">
      <c r="A117" s="131" t="s">
        <v>985</v>
      </c>
      <c r="B117" s="133">
        <v>340000</v>
      </c>
    </row>
    <row r="118" spans="1:2" s="8" customFormat="1" ht="12">
      <c r="A118" s="131" t="s">
        <v>986</v>
      </c>
      <c r="B118" s="133">
        <v>19055172</v>
      </c>
    </row>
    <row r="119" spans="1:2" s="8" customFormat="1" ht="12">
      <c r="A119" s="131" t="s">
        <v>987</v>
      </c>
      <c r="B119" s="133">
        <v>19055172</v>
      </c>
    </row>
    <row r="120" spans="1:2" s="8" customFormat="1" ht="12">
      <c r="A120" s="131" t="s">
        <v>988</v>
      </c>
      <c r="B120" s="133">
        <v>80501831.859999999</v>
      </c>
    </row>
    <row r="121" spans="1:2" s="8" customFormat="1" ht="12">
      <c r="A121" s="131" t="s">
        <v>989</v>
      </c>
      <c r="B121" s="133">
        <v>48500610.630000003</v>
      </c>
    </row>
    <row r="122" spans="1:2" s="8" customFormat="1" ht="12">
      <c r="A122" s="131" t="s">
        <v>990</v>
      </c>
      <c r="B122" s="133">
        <v>32001221.23</v>
      </c>
    </row>
    <row r="123" spans="1:2" s="8" customFormat="1" ht="12">
      <c r="A123" s="131" t="s">
        <v>451</v>
      </c>
      <c r="B123" s="133">
        <v>1008000</v>
      </c>
    </row>
    <row r="124" spans="1:2" s="8" customFormat="1" ht="12">
      <c r="A124" s="131" t="s">
        <v>991</v>
      </c>
      <c r="B124" s="133">
        <v>1008000</v>
      </c>
    </row>
    <row r="125" spans="1:2" s="8" customFormat="1" ht="12">
      <c r="A125" s="131" t="s">
        <v>992</v>
      </c>
      <c r="B125" s="133">
        <v>21334147.5</v>
      </c>
    </row>
    <row r="126" spans="1:2" s="8" customFormat="1" ht="12">
      <c r="A126" s="131" t="s">
        <v>993</v>
      </c>
      <c r="B126" s="133">
        <v>21334147.5</v>
      </c>
    </row>
    <row r="127" spans="1:2" s="8" customFormat="1" ht="12">
      <c r="A127" s="131" t="s">
        <v>452</v>
      </c>
      <c r="B127" s="133">
        <v>6929584</v>
      </c>
    </row>
    <row r="128" spans="1:2" s="8" customFormat="1" ht="12">
      <c r="A128" s="131" t="s">
        <v>158</v>
      </c>
      <c r="B128" s="133">
        <v>6929584</v>
      </c>
    </row>
    <row r="129" spans="1:4" s="8" customFormat="1" ht="12">
      <c r="A129" s="131" t="s">
        <v>994</v>
      </c>
      <c r="B129" s="133">
        <v>974446075</v>
      </c>
    </row>
    <row r="130" spans="1:4" s="8" customFormat="1" ht="12">
      <c r="A130" s="131" t="s">
        <v>995</v>
      </c>
      <c r="B130" s="133">
        <v>974446075</v>
      </c>
    </row>
    <row r="131" spans="1:4" s="8" customFormat="1" ht="12">
      <c r="A131" s="131" t="s">
        <v>996</v>
      </c>
      <c r="B131" s="133">
        <v>8524489.6699999999</v>
      </c>
    </row>
    <row r="132" spans="1:4" s="8" customFormat="1" ht="12">
      <c r="A132" s="131" t="s">
        <v>997</v>
      </c>
      <c r="B132" s="133">
        <v>8524489.6699999999</v>
      </c>
    </row>
    <row r="133" spans="1:4" s="8" customFormat="1" ht="12">
      <c r="A133" s="131" t="s">
        <v>5</v>
      </c>
      <c r="B133" s="133"/>
    </row>
    <row r="134" spans="1:4" ht="15.75" thickBot="1">
      <c r="A134" s="261" t="s">
        <v>5</v>
      </c>
      <c r="B134" s="262"/>
    </row>
    <row r="135" spans="1:4">
      <c r="A135" s="263" t="s">
        <v>5</v>
      </c>
      <c r="B135" s="264">
        <f>SUM(B7:B134)/2</f>
        <v>3667767101.4499998</v>
      </c>
      <c r="D135" s="265">
        <f>+[1]Sheet1!$E$170-B135</f>
        <v>1148541457.3299999</v>
      </c>
    </row>
  </sheetData>
  <autoFilter ref="A6:B135"/>
  <pageMargins left="0.70866141732283472" right="0.70866141732283472" top="0.23" bottom="0.34" header="0.16" footer="0.24"/>
  <pageSetup paperSize="9" scale="8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0" sqref="A10"/>
    </sheetView>
  </sheetViews>
  <sheetFormatPr defaultRowHeight="15"/>
  <cols>
    <col min="1" max="1" width="51.85546875" style="12" customWidth="1"/>
    <col min="2" max="2" width="16.5703125" style="10" customWidth="1"/>
    <col min="3" max="16384" width="9.140625" style="10"/>
  </cols>
  <sheetData>
    <row r="1" spans="1:5">
      <c r="B1" s="55" t="s">
        <v>12</v>
      </c>
    </row>
    <row r="3" spans="1:5" s="9" customFormat="1" ht="15.75">
      <c r="A3" s="1" t="s">
        <v>4</v>
      </c>
      <c r="B3" s="11"/>
    </row>
    <row r="4" spans="1:5" s="9" customFormat="1" ht="15.75">
      <c r="A4" s="1" t="s">
        <v>548</v>
      </c>
      <c r="B4" s="1"/>
    </row>
    <row r="5" spans="1:5" s="9" customFormat="1" ht="15.75">
      <c r="A5" s="2"/>
      <c r="B5" s="11"/>
    </row>
    <row r="6" spans="1:5" s="3" customFormat="1" ht="15.75">
      <c r="A6" s="86" t="s">
        <v>1</v>
      </c>
      <c r="B6" s="87" t="s">
        <v>2</v>
      </c>
    </row>
    <row r="7" spans="1:5" s="3" customFormat="1" ht="12">
      <c r="A7" s="130" t="s">
        <v>998</v>
      </c>
      <c r="B7" s="132">
        <v>7146500</v>
      </c>
    </row>
    <row r="8" spans="1:5" s="3" customFormat="1" ht="12">
      <c r="A8" s="131" t="s">
        <v>999</v>
      </c>
      <c r="B8" s="133">
        <v>4876500</v>
      </c>
    </row>
    <row r="9" spans="1:5" s="3" customFormat="1" ht="12">
      <c r="A9" s="131" t="s">
        <v>1000</v>
      </c>
      <c r="B9" s="132">
        <v>2270000</v>
      </c>
    </row>
    <row r="10" spans="1:5" s="3" customFormat="1" ht="12">
      <c r="A10" s="130" t="s">
        <v>473</v>
      </c>
      <c r="B10" s="132">
        <v>13833333.300000001</v>
      </c>
    </row>
    <row r="11" spans="1:5" s="3" customFormat="1" ht="24">
      <c r="A11" s="131" t="s">
        <v>474</v>
      </c>
      <c r="B11" s="132">
        <v>13833333.300000001</v>
      </c>
    </row>
    <row r="12" spans="1:5">
      <c r="A12" s="88" t="s">
        <v>5</v>
      </c>
      <c r="B12" s="85">
        <f>SUM(B7:B11)/2</f>
        <v>20979833.300000001</v>
      </c>
      <c r="E12" s="129" t="s">
        <v>481</v>
      </c>
    </row>
  </sheetData>
  <autoFilter ref="A6:B1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5" sqref="A5"/>
    </sheetView>
  </sheetViews>
  <sheetFormatPr defaultRowHeight="15"/>
  <cols>
    <col min="1" max="1" width="51.85546875" style="12" customWidth="1"/>
    <col min="2" max="2" width="16.5703125" style="10" customWidth="1"/>
    <col min="3" max="16384" width="9.140625" style="10"/>
  </cols>
  <sheetData>
    <row r="1" spans="1:5">
      <c r="B1" s="55" t="s">
        <v>14</v>
      </c>
    </row>
    <row r="3" spans="1:5" s="9" customFormat="1" ht="31.5">
      <c r="A3" s="1" t="s">
        <v>13</v>
      </c>
      <c r="B3" s="11"/>
    </row>
    <row r="4" spans="1:5" s="9" customFormat="1" ht="15.75">
      <c r="A4" s="1" t="s">
        <v>548</v>
      </c>
      <c r="B4" s="1"/>
    </row>
    <row r="5" spans="1:5" s="9" customFormat="1" ht="15.75">
      <c r="A5" s="2"/>
      <c r="B5" s="11"/>
    </row>
    <row r="6" spans="1:5" s="3" customFormat="1" ht="15.75">
      <c r="A6" s="19" t="s">
        <v>1</v>
      </c>
      <c r="B6" s="20" t="s">
        <v>2</v>
      </c>
    </row>
    <row r="7" spans="1:5" s="3" customFormat="1" ht="12">
      <c r="A7" s="4" t="s">
        <v>415</v>
      </c>
      <c r="B7" s="5">
        <v>3021823616.1599998</v>
      </c>
    </row>
    <row r="8" spans="1:5">
      <c r="A8" s="6" t="s">
        <v>1001</v>
      </c>
      <c r="B8" s="7">
        <v>3021823616.1599998</v>
      </c>
    </row>
    <row r="9" spans="1:5">
      <c r="A9" s="4" t="s">
        <v>472</v>
      </c>
      <c r="B9" s="5">
        <v>4046952000</v>
      </c>
    </row>
    <row r="10" spans="1:5" s="3" customFormat="1" ht="12">
      <c r="A10" s="6" t="s">
        <v>1002</v>
      </c>
      <c r="B10" s="7">
        <v>4046952000</v>
      </c>
    </row>
    <row r="11" spans="1:5">
      <c r="A11" s="4" t="s">
        <v>475</v>
      </c>
      <c r="B11" s="5">
        <v>519680</v>
      </c>
    </row>
    <row r="12" spans="1:5">
      <c r="A12" s="6" t="s">
        <v>194</v>
      </c>
      <c r="B12" s="7">
        <v>478240</v>
      </c>
    </row>
    <row r="13" spans="1:5" s="3" customFormat="1" ht="12">
      <c r="A13" s="6" t="s">
        <v>1003</v>
      </c>
      <c r="B13" s="5">
        <v>41440</v>
      </c>
    </row>
    <row r="14" spans="1:5">
      <c r="A14" s="89" t="s">
        <v>157</v>
      </c>
      <c r="B14" s="90"/>
    </row>
    <row r="15" spans="1:5">
      <c r="A15" s="91" t="s">
        <v>5</v>
      </c>
      <c r="B15" s="92">
        <f>+B7+B9+B11</f>
        <v>7069295296.1599998</v>
      </c>
    </row>
    <row r="16" spans="1:5">
      <c r="E16" s="129" t="s">
        <v>482</v>
      </c>
    </row>
  </sheetData>
  <autoFilter ref="A6:B13"/>
  <pageMargins left="0.7" right="0.7" top="5.9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1"/>
  <sheetViews>
    <sheetView showZeros="0" view="pageBreakPreview" topLeftCell="B7" zoomScaleNormal="100" zoomScaleSheetLayoutView="100" workbookViewId="0">
      <selection activeCell="O31" sqref="O31"/>
    </sheetView>
  </sheetViews>
  <sheetFormatPr defaultRowHeight="15"/>
  <cols>
    <col min="1" max="5" width="9.140625" style="21"/>
    <col min="6" max="6" width="18.140625" style="21" customWidth="1"/>
    <col min="7" max="7" width="9.140625" style="21"/>
    <col min="8" max="8" width="66.140625" style="21" customWidth="1"/>
    <col min="9" max="9" width="10.140625" style="21" customWidth="1"/>
    <col min="10" max="10" width="15.85546875" style="21" customWidth="1"/>
    <col min="11" max="11" width="19.7109375" style="21" customWidth="1"/>
    <col min="12" max="16384" width="9.140625" style="21"/>
  </cols>
  <sheetData>
    <row r="1" spans="2:11">
      <c r="C1" s="25" t="s">
        <v>15</v>
      </c>
    </row>
    <row r="3" spans="2:11" s="54" customFormat="1">
      <c r="B3" s="51"/>
      <c r="C3" s="52" t="s">
        <v>34</v>
      </c>
      <c r="D3" s="51"/>
      <c r="E3" s="51"/>
      <c r="F3" s="53"/>
      <c r="H3" s="51" t="s">
        <v>35</v>
      </c>
      <c r="I3" s="51"/>
      <c r="J3" s="51"/>
      <c r="K3" s="51"/>
    </row>
    <row r="4" spans="2:11" ht="30">
      <c r="B4" s="23"/>
      <c r="C4" s="274" t="s">
        <v>21</v>
      </c>
      <c r="D4" s="23" t="s">
        <v>18</v>
      </c>
      <c r="E4" s="23"/>
      <c r="F4" s="22"/>
      <c r="H4" s="46" t="s">
        <v>36</v>
      </c>
      <c r="I4" s="45" t="s">
        <v>37</v>
      </c>
      <c r="J4" s="46" t="s">
        <v>38</v>
      </c>
      <c r="K4" s="46" t="s">
        <v>39</v>
      </c>
    </row>
    <row r="5" spans="2:11">
      <c r="B5" s="23"/>
      <c r="C5" s="274"/>
      <c r="D5" s="23" t="s">
        <v>19</v>
      </c>
      <c r="E5" s="23"/>
      <c r="F5" s="22"/>
      <c r="H5" s="23" t="str">
        <f>'[2]7.5.-СПОТ_харид'!C28</f>
        <v>Пшеница</v>
      </c>
      <c r="I5" s="28">
        <f>'7.5.-СПОТ_харид'!G27</f>
        <v>7525</v>
      </c>
      <c r="J5" s="28">
        <f>'7.5.-СПОТ_харид'!H27</f>
        <v>3013289.0365448506</v>
      </c>
      <c r="K5" s="28">
        <f>'7.5.-СПОТ_харид'!I27</f>
        <v>22675000000</v>
      </c>
    </row>
    <row r="6" spans="2:11">
      <c r="B6" s="23"/>
      <c r="C6" s="274" t="s">
        <v>20</v>
      </c>
      <c r="D6" s="23" t="s">
        <v>18</v>
      </c>
      <c r="E6" s="23"/>
      <c r="F6" s="22"/>
      <c r="H6" s="23" t="str">
        <f>'[2]7.5.-СПОТ_харид'!C29</f>
        <v>Труба полиэтиленовая ПЭГК d-500 SN8 ООО VIKAAZ PLAST</v>
      </c>
      <c r="I6" s="28">
        <f>'7.5.-СПОТ_харид'!G28</f>
        <v>0</v>
      </c>
      <c r="J6" s="28" t="e">
        <f>'7.5.-СПОТ_харид'!H28</f>
        <v>#DIV/0!</v>
      </c>
      <c r="K6" s="28">
        <f>'7.5.-СПОТ_харид'!I28</f>
        <v>0</v>
      </c>
    </row>
    <row r="7" spans="2:11">
      <c r="B7" s="23"/>
      <c r="C7" s="274"/>
      <c r="D7" s="23" t="s">
        <v>19</v>
      </c>
      <c r="E7" s="23"/>
      <c r="F7" s="22"/>
      <c r="H7" s="23" t="str">
        <f>'[2]7.5.-СПОТ_харид'!C30</f>
        <v>Дизельное топливо ЭКО ООО "Бухарский НПЗ"</v>
      </c>
      <c r="I7" s="28">
        <f>'7.5.-СПОТ_харид'!G29</f>
        <v>0</v>
      </c>
      <c r="J7" s="28" t="e">
        <f>'7.5.-СПОТ_харид'!H29</f>
        <v>#DIV/0!</v>
      </c>
      <c r="K7" s="28">
        <f>'7.5.-СПОТ_харид'!I29</f>
        <v>0</v>
      </c>
    </row>
    <row r="8" spans="2:11">
      <c r="B8" s="23"/>
      <c r="C8" s="274" t="s">
        <v>17</v>
      </c>
      <c r="D8" s="23" t="s">
        <v>18</v>
      </c>
      <c r="E8" s="23"/>
      <c r="F8" s="22"/>
      <c r="H8" s="23" t="str">
        <f>'[2]7.5.-СПОТ_харид'!C31</f>
        <v xml:space="preserve">Щебень из плотных горных пород для строительных работ фракции  5до 20мм  OOO Shoxjaxon Qurilish  </v>
      </c>
      <c r="I8" s="28">
        <f>'7.5.-СПОТ_харид'!G30</f>
        <v>0</v>
      </c>
      <c r="J8" s="28" t="e">
        <f>'7.5.-СПОТ_харид'!H30</f>
        <v>#DIV/0!</v>
      </c>
      <c r="K8" s="28">
        <f>'7.5.-СПОТ_харид'!I30</f>
        <v>0</v>
      </c>
    </row>
    <row r="9" spans="2:11">
      <c r="B9" s="23"/>
      <c r="C9" s="274"/>
      <c r="D9" s="23" t="s">
        <v>19</v>
      </c>
      <c r="E9" s="23"/>
      <c r="F9" s="22"/>
      <c r="H9" s="23" t="str">
        <f>'[2]7.5.-СПОТ_харид'!C32</f>
        <v>Двуокись углерода твёрдая (сухой лёд), АО "Максам Чирчик"</v>
      </c>
      <c r="I9" s="28">
        <f>'7.5.-СПОТ_харид'!G31</f>
        <v>0</v>
      </c>
      <c r="J9" s="28" t="e">
        <f>'7.5.-СПОТ_харид'!H31</f>
        <v>#DIV/0!</v>
      </c>
      <c r="K9" s="28">
        <f>'7.5.-СПОТ_харид'!I31</f>
        <v>0</v>
      </c>
    </row>
    <row r="10" spans="2:11">
      <c r="B10" s="23"/>
      <c r="C10" s="274" t="s">
        <v>22</v>
      </c>
      <c r="D10" s="23" t="s">
        <v>18</v>
      </c>
      <c r="E10" s="23"/>
      <c r="F10" s="22"/>
      <c r="H10" s="23" t="str">
        <f>'[2]7.5.-СПОТ_харид'!C33</f>
        <v>Портландцемент ЦЕМ II/А-Г 32,5H (предназначен для тарир в бумаж меш 50 кг) АО "Ахангаранцемент"</v>
      </c>
      <c r="I10" s="28">
        <f>'7.5.-СПОТ_харид'!G32</f>
        <v>20</v>
      </c>
      <c r="J10" s="28">
        <f>'7.5.-СПОТ_харид'!H32</f>
        <v>610000.1</v>
      </c>
      <c r="K10" s="28">
        <f>'7.5.-СПОТ_харид'!I32</f>
        <v>12200002</v>
      </c>
    </row>
    <row r="11" spans="2:11">
      <c r="B11" s="23"/>
      <c r="C11" s="274"/>
      <c r="D11" s="23" t="s">
        <v>19</v>
      </c>
      <c r="E11" s="23"/>
      <c r="F11" s="22"/>
      <c r="H11" s="23" t="str">
        <f>'[2]7.5.-СПОТ_харид'!C34</f>
        <v>Карбамид марки "А", меш АО "Максам-Чирчик"</v>
      </c>
      <c r="I11" s="28">
        <f>'7.5.-СПОТ_харид'!G33</f>
        <v>0</v>
      </c>
      <c r="J11" s="28" t="e">
        <f>'7.5.-СПОТ_харид'!H33</f>
        <v>#DIV/0!</v>
      </c>
      <c r="K11" s="28">
        <f>'7.5.-СПОТ_харид'!I33</f>
        <v>0</v>
      </c>
    </row>
    <row r="12" spans="2:11">
      <c r="B12" s="23"/>
      <c r="C12" s="274" t="s">
        <v>23</v>
      </c>
      <c r="D12" s="23" t="s">
        <v>18</v>
      </c>
      <c r="E12" s="23"/>
      <c r="F12" s="22"/>
      <c r="H12" s="23" t="str">
        <f>'[2]7.5.-СПОТ_харид'!C35</f>
        <v>Водоэмульсионная краска ВДАК 111 ООО STM Color</v>
      </c>
      <c r="I12" s="28">
        <f>'7.5.-СПОТ_харид'!G34</f>
        <v>0</v>
      </c>
      <c r="J12" s="28" t="e">
        <f>'7.5.-СПОТ_харид'!H34</f>
        <v>#DIV/0!</v>
      </c>
      <c r="K12" s="28">
        <f>'7.5.-СПОТ_харид'!I34</f>
        <v>0</v>
      </c>
    </row>
    <row r="13" spans="2:11">
      <c r="B13" s="23"/>
      <c r="C13" s="274"/>
      <c r="D13" s="23" t="s">
        <v>19</v>
      </c>
      <c r="E13" s="23"/>
      <c r="F13" s="22"/>
      <c r="H13" s="23" t="str">
        <f>'[2]7.5.-СПОТ_харид'!C36</f>
        <v>Каустическая сода чешуйчатая 98% ООО "ASR KIMYO INVEST"</v>
      </c>
      <c r="I13" s="28">
        <f>'7.5.-СПОТ_харид'!G35</f>
        <v>0</v>
      </c>
      <c r="J13" s="28" t="e">
        <f>'7.5.-СПОТ_харид'!H35</f>
        <v>#DIV/0!</v>
      </c>
      <c r="K13" s="28">
        <f>'7.5.-СПОТ_харид'!I35</f>
        <v>0</v>
      </c>
    </row>
    <row r="14" spans="2:11">
      <c r="B14" s="23"/>
      <c r="C14" s="271" t="s">
        <v>24</v>
      </c>
      <c r="D14" s="23" t="s">
        <v>18</v>
      </c>
      <c r="E14" s="23"/>
      <c r="F14" s="22"/>
      <c r="H14" s="23" t="str">
        <f>'[2]7.5.-СПОТ_харид'!C37</f>
        <v>ООО SALT MINING</v>
      </c>
      <c r="I14" s="28">
        <f>'7.5.-СПОТ_харид'!G36</f>
        <v>600</v>
      </c>
      <c r="J14" s="28">
        <f>'7.5.-СПОТ_харид'!H36</f>
        <v>300000</v>
      </c>
      <c r="K14" s="28">
        <f>'7.5.-СПОТ_харид'!I36</f>
        <v>180000000</v>
      </c>
    </row>
    <row r="15" spans="2:11">
      <c r="B15" s="23"/>
      <c r="C15" s="272"/>
      <c r="D15" s="23" t="s">
        <v>19</v>
      </c>
      <c r="E15" s="23"/>
      <c r="F15" s="22"/>
      <c r="H15" s="23" t="str">
        <f>'[2]7.5.-СПОТ_харид'!C38</f>
        <v>Эмаль ПФ 115 ООО STM Color</v>
      </c>
      <c r="I15" s="28">
        <f>'7.5.-СПОТ_харид'!G37</f>
        <v>0</v>
      </c>
      <c r="J15" s="28" t="e">
        <f>'7.5.-СПОТ_харид'!H37</f>
        <v>#DIV/0!</v>
      </c>
      <c r="K15" s="28">
        <f>'7.5.-СПОТ_харид'!I37</f>
        <v>0</v>
      </c>
    </row>
    <row r="16" spans="2:11">
      <c r="C16" s="273"/>
      <c r="D16" s="21" t="s">
        <v>143</v>
      </c>
      <c r="F16" s="56"/>
      <c r="H16" s="23" t="str">
        <f>'[2]7.5.-СПОТ_харид'!C39</f>
        <v>Грунтовка на акриловой основе "STM COLOR" ООО</v>
      </c>
      <c r="I16" s="28">
        <f>'7.5.-СПОТ_харид'!G38</f>
        <v>0</v>
      </c>
      <c r="J16" s="28" t="e">
        <f>'7.5.-СПОТ_харид'!H38</f>
        <v>#DIV/0!</v>
      </c>
      <c r="K16" s="28">
        <f>'7.5.-СПОТ_харид'!I38</f>
        <v>0</v>
      </c>
    </row>
    <row r="17" spans="2:11">
      <c r="B17" s="23"/>
      <c r="C17" s="271" t="s">
        <v>30</v>
      </c>
      <c r="D17" s="23" t="s">
        <v>18</v>
      </c>
      <c r="E17" s="23"/>
      <c r="F17" s="22"/>
      <c r="H17" s="23" t="str">
        <f>'[2]7.5.-СПОТ_харид'!C40</f>
        <v>Сухая строительная смесь OOO STM COLOR</v>
      </c>
      <c r="I17" s="28">
        <f>'7.5.-СПОТ_харид'!G39</f>
        <v>0</v>
      </c>
      <c r="J17" s="28" t="e">
        <f>'7.5.-СПОТ_харид'!H39</f>
        <v>#DIV/0!</v>
      </c>
      <c r="K17" s="28">
        <f>'7.5.-СПОТ_харид'!I39</f>
        <v>0</v>
      </c>
    </row>
    <row r="18" spans="2:11">
      <c r="B18" s="23"/>
      <c r="C18" s="272"/>
      <c r="D18" s="23" t="s">
        <v>19</v>
      </c>
      <c r="E18" s="23"/>
      <c r="F18" s="22"/>
      <c r="H18" s="23" t="str">
        <f>'[2]7.5.-СПОТ_харид'!C41</f>
        <v xml:space="preserve">Песок из отсевов дробления для строительных работ  OOO Shoxjaxon Qurilish  </v>
      </c>
      <c r="I18" s="28">
        <f>'7.5.-СПОТ_харид'!G40</f>
        <v>0</v>
      </c>
      <c r="J18" s="28" t="e">
        <f>'7.5.-СПОТ_харид'!H40</f>
        <v>#DIV/0!</v>
      </c>
      <c r="K18" s="28">
        <f>'7.5.-СПОТ_харид'!I40</f>
        <v>0</v>
      </c>
    </row>
    <row r="19" spans="2:11">
      <c r="C19" s="273"/>
      <c r="D19" s="21" t="s">
        <v>143</v>
      </c>
      <c r="H19" s="23" t="str">
        <f>'[2]7.5.-СПОТ_харид'!C42</f>
        <v>Разбавитель NS OOO STM COLOR</v>
      </c>
      <c r="I19" s="28">
        <f>'7.5.-СПОТ_харид'!G41</f>
        <v>0</v>
      </c>
      <c r="J19" s="28" t="e">
        <f>'7.5.-СПОТ_харид'!H41</f>
        <v>#DIV/0!</v>
      </c>
      <c r="K19" s="28">
        <f>'7.5.-СПОТ_харид'!I41</f>
        <v>0</v>
      </c>
    </row>
    <row r="20" spans="2:11">
      <c r="C20" s="93"/>
      <c r="H20" s="23" t="str">
        <f>'[2]7.5.-СПОТ_харид'!C43</f>
        <v>Теплоизоляционный материал стекловата Рулон с фольгой 15м2(12=12500*1200*50)  СП ООО ECOCLIMAT</v>
      </c>
      <c r="I20" s="28">
        <f>'7.5.-СПОТ_харид'!G42</f>
        <v>0</v>
      </c>
      <c r="J20" s="28" t="e">
        <f>'7.5.-СПОТ_харид'!H42</f>
        <v>#DIV/0!</v>
      </c>
      <c r="K20" s="28">
        <f>'7.5.-СПОТ_харид'!I42</f>
        <v>0</v>
      </c>
    </row>
    <row r="21" spans="2:11">
      <c r="C21" s="100"/>
      <c r="H21" s="23" t="str">
        <f>'[2]7.5.-СПОТ_харид'!C44</f>
        <v>Лист гладкий из оцинкованной стали тол. 0,35мм.  ХК DONIYOR METALL INVEST</v>
      </c>
      <c r="I21" s="28">
        <f>'7.5.-СПОТ_харид'!G43</f>
        <v>0</v>
      </c>
      <c r="J21" s="28" t="e">
        <f>'7.5.-СПОТ_харид'!H43</f>
        <v>#DIV/0!</v>
      </c>
      <c r="K21" s="28">
        <f>'7.5.-СПОТ_харид'!I43</f>
        <v>0</v>
      </c>
    </row>
    <row r="22" spans="2:11">
      <c r="C22" s="100"/>
      <c r="H22" s="23" t="str">
        <f>'[2]7.5.-СПОТ_харид'!C45</f>
        <v>Кафельный клей мешок 20 кг  ООО "STMCOLOR"</v>
      </c>
      <c r="I22" s="28">
        <f>'7.5.-СПОТ_харид'!G44</f>
        <v>0</v>
      </c>
      <c r="J22" s="28" t="e">
        <f>'7.5.-СПОТ_харид'!H44</f>
        <v>#DIV/0!</v>
      </c>
      <c r="K22" s="28">
        <f>'7.5.-СПОТ_харид'!I44</f>
        <v>0</v>
      </c>
    </row>
    <row r="23" spans="2:11">
      <c r="B23" s="23"/>
      <c r="C23" s="271" t="s">
        <v>31</v>
      </c>
      <c r="D23" s="23" t="s">
        <v>18</v>
      </c>
      <c r="E23" s="23"/>
      <c r="F23" s="22"/>
      <c r="H23" s="32" t="s">
        <v>16</v>
      </c>
      <c r="I23" s="32">
        <f>SUM(I5:I22)</f>
        <v>8145</v>
      </c>
      <c r="J23" s="32"/>
      <c r="K23" s="32">
        <f>SUM(K5:K22)</f>
        <v>22867200002</v>
      </c>
    </row>
    <row r="24" spans="2:11">
      <c r="B24" s="23"/>
      <c r="C24" s="272"/>
      <c r="D24" s="23" t="s">
        <v>19</v>
      </c>
      <c r="E24" s="23"/>
      <c r="F24" s="22"/>
      <c r="H24" s="23"/>
      <c r="I24" s="28"/>
      <c r="J24" s="23"/>
      <c r="K24" s="23"/>
    </row>
    <row r="25" spans="2:11">
      <c r="C25" s="273"/>
      <c r="D25" s="21" t="s">
        <v>143</v>
      </c>
      <c r="H25" s="23" t="s">
        <v>28</v>
      </c>
      <c r="I25" s="28">
        <f>'7.6.-СПОТ_сотиш'!K307</f>
        <v>92</v>
      </c>
      <c r="J25" s="29">
        <f>'7.6.-СПОТ_сотиш'!G307</f>
        <v>35400</v>
      </c>
      <c r="K25" s="22">
        <f>'7.6.-СПОТ_сотиш'!I307</f>
        <v>1947109285</v>
      </c>
    </row>
    <row r="26" spans="2:11">
      <c r="B26" s="23"/>
      <c r="C26" s="271" t="s">
        <v>32</v>
      </c>
      <c r="D26" s="23" t="s">
        <v>18</v>
      </c>
      <c r="E26" s="23"/>
      <c r="F26" s="22"/>
      <c r="H26" s="58" t="s">
        <v>73</v>
      </c>
      <c r="I26" s="28">
        <f>'7.6.-СПОТ_сотиш'!K308</f>
        <v>202</v>
      </c>
      <c r="J26" s="29">
        <f>'7.6.-СПОТ_сотиш'!G308</f>
        <v>312000</v>
      </c>
      <c r="K26" s="22">
        <f>'7.6.-СПОТ_сотиш'!I308</f>
        <v>43959356441.300003</v>
      </c>
    </row>
    <row r="27" spans="2:11">
      <c r="B27" s="23"/>
      <c r="C27" s="272"/>
      <c r="D27" s="23" t="s">
        <v>19</v>
      </c>
      <c r="E27" s="23"/>
      <c r="F27" s="22"/>
      <c r="H27" s="32" t="s">
        <v>16</v>
      </c>
      <c r="I27" s="47">
        <f>SUM(I25:I26)</f>
        <v>294</v>
      </c>
      <c r="J27" s="47"/>
      <c r="K27" s="32">
        <f>SUM(K25:K26)</f>
        <v>45906465726.300003</v>
      </c>
    </row>
    <row r="28" spans="2:11">
      <c r="C28" s="273"/>
      <c r="D28" s="21" t="s">
        <v>143</v>
      </c>
    </row>
    <row r="29" spans="2:11">
      <c r="B29" s="23"/>
      <c r="C29" s="271" t="s">
        <v>40</v>
      </c>
      <c r="D29" s="23" t="s">
        <v>18</v>
      </c>
      <c r="E29" s="23"/>
      <c r="F29" s="22"/>
    </row>
    <row r="30" spans="2:11">
      <c r="B30" s="23"/>
      <c r="C30" s="272"/>
      <c r="D30" s="23" t="s">
        <v>19</v>
      </c>
      <c r="E30" s="23"/>
      <c r="F30" s="22"/>
      <c r="K30" s="21">
        <f>K27+K23</f>
        <v>68773665728.300003</v>
      </c>
    </row>
    <row r="31" spans="2:11">
      <c r="B31" s="23"/>
      <c r="C31" s="273"/>
      <c r="D31" s="21" t="s">
        <v>143</v>
      </c>
    </row>
    <row r="32" spans="2:11">
      <c r="B32" s="23"/>
      <c r="C32" s="271" t="s">
        <v>41</v>
      </c>
      <c r="D32" s="23" t="s">
        <v>18</v>
      </c>
      <c r="E32" s="23"/>
      <c r="F32" s="22"/>
    </row>
    <row r="33" spans="2:11">
      <c r="B33" s="23"/>
      <c r="C33" s="272"/>
      <c r="D33" s="23" t="s">
        <v>19</v>
      </c>
      <c r="E33" s="23"/>
      <c r="F33" s="22"/>
    </row>
    <row r="34" spans="2:11">
      <c r="B34" s="23"/>
      <c r="C34" s="273"/>
      <c r="D34" s="21" t="s">
        <v>143</v>
      </c>
      <c r="K34" s="21">
        <f>K23+'7.1-xarid.uzex.uz'!H6+'7.1-1-xarid.uzex.uz auksion'!H6+'7.1-Магазин хт харид'!H12+'7.2-Конкурс-Отб.наил.предл.'!H12+'7.3.-Прямые закупки за 2023'!F23+'7.4.-Аукцион'!H16+'8-coopere'!H5</f>
        <v>37141010563.82</v>
      </c>
    </row>
    <row r="35" spans="2:11">
      <c r="B35" s="23"/>
      <c r="C35" s="271" t="s">
        <v>42</v>
      </c>
      <c r="D35" s="23" t="s">
        <v>18</v>
      </c>
      <c r="E35" s="23"/>
      <c r="F35" s="22"/>
    </row>
    <row r="36" spans="2:11">
      <c r="B36" s="23"/>
      <c r="C36" s="272"/>
      <c r="D36" s="23" t="s">
        <v>19</v>
      </c>
      <c r="E36" s="23"/>
      <c r="F36" s="22"/>
    </row>
    <row r="37" spans="2:11">
      <c r="B37" s="23"/>
      <c r="C37" s="273"/>
      <c r="D37" s="21" t="s">
        <v>143</v>
      </c>
    </row>
    <row r="38" spans="2:11">
      <c r="B38" s="23"/>
      <c r="C38" s="59" t="s">
        <v>25</v>
      </c>
      <c r="D38" s="36" t="s">
        <v>18</v>
      </c>
      <c r="E38" s="36">
        <f>E4+E6+E8+E10+E12+E14+E17+E23+E26+E29+E32+E35</f>
        <v>0</v>
      </c>
      <c r="F38" s="36">
        <f>F4+F6+F8+F10+F12+F14+F17+F23+F26+F29+F32+F35</f>
        <v>0</v>
      </c>
    </row>
    <row r="39" spans="2:11">
      <c r="B39" s="23"/>
      <c r="C39" s="59"/>
      <c r="D39" s="36" t="s">
        <v>19</v>
      </c>
      <c r="E39" s="36">
        <f>E5+E7+E9+E11+E13+E15+E18+E24+E27+E30+E33+E36</f>
        <v>0</v>
      </c>
      <c r="F39" s="36">
        <f>F5+F7+F9+F11+F13+F15+F18+F24+F27+F30+F33+F36</f>
        <v>0</v>
      </c>
    </row>
    <row r="40" spans="2:11">
      <c r="B40" s="23"/>
      <c r="C40" s="59"/>
      <c r="D40" s="36" t="s">
        <v>143</v>
      </c>
      <c r="E40" s="36">
        <f>E16+E19+E25+E28+E31+E34+E37</f>
        <v>0</v>
      </c>
      <c r="F40" s="36">
        <f>F16+F19+F25+F28+F31+F34+F37</f>
        <v>0</v>
      </c>
    </row>
    <row r="41" spans="2:11">
      <c r="B41" s="23"/>
      <c r="C41" s="60"/>
      <c r="D41" s="23"/>
      <c r="E41" s="32">
        <f>E38+E39+E40</f>
        <v>0</v>
      </c>
      <c r="F41" s="32">
        <f>F38+F39+F40</f>
        <v>0</v>
      </c>
    </row>
  </sheetData>
  <mergeCells count="12">
    <mergeCell ref="C26:C28"/>
    <mergeCell ref="C29:C31"/>
    <mergeCell ref="C32:C34"/>
    <mergeCell ref="C35:C37"/>
    <mergeCell ref="C4:C5"/>
    <mergeCell ref="C6:C7"/>
    <mergeCell ref="C8:C9"/>
    <mergeCell ref="C10:C11"/>
    <mergeCell ref="C12:C13"/>
    <mergeCell ref="C14:C16"/>
    <mergeCell ref="C17:C19"/>
    <mergeCell ref="C23:C25"/>
  </mergeCells>
  <pageMargins left="0.23622047244094491" right="0.15748031496062992" top="0.27559055118110237" bottom="0.27559055118110237" header="0.31496062992125984" footer="0.19685039370078741"/>
  <pageSetup paperSize="9" scale="79" orientation="landscape" verticalDpi="0" r:id="rId1"/>
  <rowBreaks count="1" manualBreakCount="1">
    <brk id="4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6"/>
  <sheetViews>
    <sheetView view="pageBreakPreview" zoomScaleNormal="100" zoomScaleSheetLayoutView="100" workbookViewId="0">
      <selection activeCell="A6" sqref="A6:H10"/>
    </sheetView>
  </sheetViews>
  <sheetFormatPr defaultRowHeight="15"/>
  <cols>
    <col min="1" max="1" width="9.140625" style="103"/>
    <col min="2" max="2" width="11.28515625" style="103" customWidth="1"/>
    <col min="3" max="3" width="14.42578125" style="103" customWidth="1"/>
    <col min="4" max="4" width="47" style="103" customWidth="1"/>
    <col min="5" max="5" width="37.5703125" style="103" customWidth="1"/>
    <col min="6" max="6" width="18" style="103" customWidth="1"/>
    <col min="7" max="7" width="16" style="103" customWidth="1"/>
    <col min="8" max="8" width="26.140625" style="103" customWidth="1"/>
  </cols>
  <sheetData>
    <row r="1" spans="1:8">
      <c r="B1" s="71"/>
      <c r="C1" s="71"/>
      <c r="D1" s="71"/>
      <c r="E1"/>
      <c r="F1" s="71"/>
      <c r="G1" s="71"/>
      <c r="H1" s="24" t="s">
        <v>64</v>
      </c>
    </row>
    <row r="3" spans="1:8" ht="30">
      <c r="A3" s="104" t="s">
        <v>267</v>
      </c>
      <c r="B3" s="104" t="s">
        <v>27</v>
      </c>
      <c r="C3" s="104" t="s">
        <v>43</v>
      </c>
      <c r="D3" s="104" t="s">
        <v>159</v>
      </c>
      <c r="E3" s="104" t="s">
        <v>160</v>
      </c>
      <c r="F3" s="104" t="s">
        <v>161</v>
      </c>
      <c r="G3" s="104" t="s">
        <v>162</v>
      </c>
      <c r="H3" s="104" t="s">
        <v>50</v>
      </c>
    </row>
    <row r="4" spans="1:8" s="136" customFormat="1" ht="33" customHeight="1">
      <c r="A4" s="233">
        <v>1</v>
      </c>
      <c r="B4" s="234">
        <v>2012312</v>
      </c>
      <c r="C4" s="235">
        <v>45303</v>
      </c>
      <c r="D4" s="234" t="s">
        <v>1123</v>
      </c>
      <c r="E4" s="234" t="s">
        <v>1124</v>
      </c>
      <c r="F4" s="236" t="s">
        <v>1125</v>
      </c>
      <c r="G4" s="237">
        <v>1</v>
      </c>
      <c r="H4" s="238">
        <v>1499999</v>
      </c>
    </row>
    <row r="5" spans="1:8" s="136" customFormat="1" ht="33" customHeight="1">
      <c r="A5" s="239">
        <f>A4+1</f>
        <v>2</v>
      </c>
      <c r="B5" s="240">
        <v>2065971</v>
      </c>
      <c r="C5" s="241">
        <v>45331</v>
      </c>
      <c r="D5" s="242" t="s">
        <v>322</v>
      </c>
      <c r="E5" s="138" t="s">
        <v>228</v>
      </c>
      <c r="F5" s="243">
        <v>203021987</v>
      </c>
      <c r="G5" s="237">
        <v>1</v>
      </c>
      <c r="H5" s="159">
        <v>3400000</v>
      </c>
    </row>
    <row r="6" spans="1:8" ht="44.25" customHeight="1">
      <c r="A6" s="114"/>
      <c r="B6" s="106"/>
      <c r="C6" s="115"/>
      <c r="D6" s="106"/>
      <c r="E6" s="106"/>
      <c r="F6" s="106"/>
      <c r="G6" s="106"/>
      <c r="H6" s="116">
        <f>SUM(H4:H5)</f>
        <v>4899999</v>
      </c>
    </row>
  </sheetData>
  <sortState ref="A5:H69">
    <sortCondition ref="C5:C69"/>
  </sortState>
  <pageMargins left="0.2" right="0.19" top="0.75" bottom="0.75" header="0.3" footer="0.3"/>
  <pageSetup paperSize="9" scale="4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"/>
  <sheetViews>
    <sheetView view="pageBreakPreview" zoomScaleNormal="100" zoomScaleSheetLayoutView="100" workbookViewId="0">
      <selection activeCell="A4" sqref="A4:H4"/>
    </sheetView>
  </sheetViews>
  <sheetFormatPr defaultRowHeight="15"/>
  <cols>
    <col min="1" max="1" width="9.140625" style="103"/>
    <col min="2" max="2" width="11.28515625" style="103" customWidth="1"/>
    <col min="3" max="3" width="14.42578125" style="103" customWidth="1"/>
    <col min="4" max="4" width="39.5703125" style="103" customWidth="1"/>
    <col min="5" max="5" width="37.5703125" style="103" customWidth="1"/>
    <col min="6" max="6" width="18" style="103" customWidth="1"/>
    <col min="7" max="7" width="16" style="103" customWidth="1"/>
    <col min="8" max="8" width="26.140625" style="103" customWidth="1"/>
    <col min="9" max="9" width="13.5703125" bestFit="1" customWidth="1"/>
  </cols>
  <sheetData>
    <row r="1" spans="1:9">
      <c r="B1" s="71"/>
      <c r="C1" s="71"/>
      <c r="D1" s="71"/>
      <c r="E1"/>
      <c r="F1" s="71"/>
      <c r="G1" s="71"/>
      <c r="H1" s="24" t="s">
        <v>456</v>
      </c>
    </row>
    <row r="3" spans="1:9" ht="30">
      <c r="A3" s="104" t="s">
        <v>267</v>
      </c>
      <c r="B3" s="104" t="s">
        <v>27</v>
      </c>
      <c r="C3" s="104" t="s">
        <v>43</v>
      </c>
      <c r="D3" s="104" t="s">
        <v>159</v>
      </c>
      <c r="E3" s="104" t="s">
        <v>160</v>
      </c>
      <c r="F3" s="104" t="s">
        <v>161</v>
      </c>
      <c r="G3" s="104" t="s">
        <v>162</v>
      </c>
      <c r="H3" s="104" t="s">
        <v>50</v>
      </c>
    </row>
    <row r="4" spans="1:9" s="136" customFormat="1" ht="33" customHeight="1">
      <c r="A4" s="137"/>
      <c r="B4" s="141"/>
      <c r="C4" s="142"/>
      <c r="D4" s="146"/>
      <c r="E4" s="140"/>
      <c r="F4" s="140"/>
      <c r="G4" s="149"/>
      <c r="H4" s="149"/>
    </row>
    <row r="5" spans="1:9">
      <c r="A5" s="135"/>
      <c r="B5" s="106"/>
      <c r="C5" s="115"/>
      <c r="D5" s="106"/>
      <c r="E5" s="106"/>
      <c r="F5" s="106"/>
      <c r="G5" s="106"/>
      <c r="H5" s="107"/>
      <c r="I5" s="21">
        <f>+H6+'7.1-xarid.uzex.uz'!H6</f>
        <v>4899999</v>
      </c>
    </row>
    <row r="6" spans="1:9">
      <c r="A6" s="114"/>
      <c r="B6" s="106"/>
      <c r="C6" s="115"/>
      <c r="D6" s="106"/>
      <c r="E6" s="106"/>
      <c r="F6" s="106"/>
      <c r="G6" s="106"/>
      <c r="H6" s="116">
        <f>SUM(H4:H5)</f>
        <v>0</v>
      </c>
    </row>
    <row r="7" spans="1:9">
      <c r="B7" s="117"/>
      <c r="C7" s="118"/>
      <c r="D7" s="117"/>
      <c r="E7" s="117"/>
      <c r="F7" s="117"/>
      <c r="G7" s="117"/>
      <c r="H7" s="119"/>
    </row>
    <row r="8" spans="1:9">
      <c r="B8" s="105"/>
      <c r="C8" s="105"/>
      <c r="D8" s="105"/>
      <c r="E8" s="105"/>
      <c r="F8" s="105"/>
      <c r="G8" s="105"/>
      <c r="H8" s="120"/>
    </row>
    <row r="9" spans="1:9">
      <c r="H9" s="121"/>
    </row>
  </sheetData>
  <pageMargins left="0.2" right="0.19" top="0.75" bottom="0.75" header="0.3" footer="0.3"/>
  <pageSetup paperSize="9" scale="4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18</vt:i4>
      </vt:variant>
    </vt:vector>
  </HeadingPairs>
  <TitlesOfParts>
    <vt:vector size="36" baseType="lpstr">
      <vt:lpstr>1-Хом аше ва мат</vt:lpstr>
      <vt:lpstr>2-Махсулот сотиш</vt:lpstr>
      <vt:lpstr>3-Импорт </vt:lpstr>
      <vt:lpstr>4-Хизматлар</vt:lpstr>
      <vt:lpstr>5-Пудратчи</vt:lpstr>
      <vt:lpstr>6-Эл.эн.газ сув</vt:lpstr>
      <vt:lpstr>7-Гос.зак.</vt:lpstr>
      <vt:lpstr>7.1-xarid.uzex.uz</vt:lpstr>
      <vt:lpstr>7.1-1-xarid.uzex.uz auksion</vt:lpstr>
      <vt:lpstr>7.1-Магазин хт харид</vt:lpstr>
      <vt:lpstr>7.2-Конкурс-Отб.наил.предл.</vt:lpstr>
      <vt:lpstr>7.3.-Прямые закупки за 2023</vt:lpstr>
      <vt:lpstr>7.4.-Аукцион</vt:lpstr>
      <vt:lpstr>7.5.-СПОТ_харид</vt:lpstr>
      <vt:lpstr>7.6.-СПОТ_сотиш</vt:lpstr>
      <vt:lpstr>8-coopere</vt:lpstr>
      <vt:lpstr>Восстановлен 2022</vt:lpstr>
      <vt:lpstr>Лист1</vt:lpstr>
      <vt:lpstr>'1-Хом аше ва мат'!Заголовки_для_печати</vt:lpstr>
      <vt:lpstr>'2-Махсулот сотиш'!Заголовки_для_печати</vt:lpstr>
      <vt:lpstr>'4-Хизматлар'!Заголовки_для_печати</vt:lpstr>
      <vt:lpstr>'7.1-Магазин хт харид'!Заголовки_для_печати</vt:lpstr>
      <vt:lpstr>'7.6.-СПОТ_сотиш'!Заголовки_для_печати</vt:lpstr>
      <vt:lpstr>'1-Хом аше ва мат'!Область_печати</vt:lpstr>
      <vt:lpstr>'2-Махсулот сотиш'!Область_печати</vt:lpstr>
      <vt:lpstr>'3-Импорт '!Область_печати</vt:lpstr>
      <vt:lpstr>'4-Хизматлар'!Область_печати</vt:lpstr>
      <vt:lpstr>'7.1-1-xarid.uzex.uz auksion'!Область_печати</vt:lpstr>
      <vt:lpstr>'7.1-xarid.uzex.uz'!Область_печати</vt:lpstr>
      <vt:lpstr>'7.1-Магазин хт харид'!Область_печати</vt:lpstr>
      <vt:lpstr>'7.2-Конкурс-Отб.наил.предл.'!Область_печати</vt:lpstr>
      <vt:lpstr>'7.4.-Аукцион'!Область_печати</vt:lpstr>
      <vt:lpstr>'7.5.-СПОТ_харид'!Область_печати</vt:lpstr>
      <vt:lpstr>'7.6.-СПОТ_сотиш'!Область_печати</vt:lpstr>
      <vt:lpstr>'7-Гос.зак.'!Область_печати</vt:lpstr>
      <vt:lpstr>'8-coopere'!Область_печати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2023-07-19T11:40:00Z</cp:lastPrinted>
  <dcterms:created xsi:type="dcterms:W3CDTF">2017-10-16T10:27:44Z</dcterms:created>
  <dcterms:modified xsi:type="dcterms:W3CDTF">2024-05-06T05:09:40Z</dcterms:modified>
</cp:coreProperties>
</file>