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9935" windowHeight="8130" activeTab="2"/>
  </bookViews>
  <sheets>
    <sheet name="узб" sheetId="1" r:id="rId1"/>
    <sheet name="рус" sheetId="3" r:id="rId2"/>
    <sheet name="анг" sheetId="2" r:id="rId3"/>
  </sheets>
  <calcPr calcId="124519"/>
</workbook>
</file>

<file path=xl/calcChain.xml><?xml version="1.0" encoding="utf-8"?>
<calcChain xmlns="http://schemas.openxmlformats.org/spreadsheetml/2006/main">
  <c r="H18" i="3"/>
  <c r="I18" s="1"/>
  <c r="F18"/>
  <c r="H17"/>
  <c r="L17" s="1"/>
  <c r="H16"/>
  <c r="L16" s="1"/>
  <c r="C16"/>
  <c r="H15"/>
  <c r="I15" s="1"/>
  <c r="F15"/>
  <c r="C15"/>
  <c r="I14"/>
  <c r="J14" s="1"/>
  <c r="K14" s="1"/>
  <c r="H14"/>
  <c r="L14" s="1"/>
  <c r="F14"/>
  <c r="C14" s="1"/>
  <c r="H13"/>
  <c r="L13" s="1"/>
  <c r="F13"/>
  <c r="C13" s="1"/>
  <c r="H12"/>
  <c r="C12"/>
  <c r="I11"/>
  <c r="J11" s="1"/>
  <c r="K11" s="1"/>
  <c r="H11"/>
  <c r="L11" s="1"/>
  <c r="C11"/>
  <c r="I10"/>
  <c r="H10"/>
  <c r="C10"/>
  <c r="J10" l="1"/>
  <c r="K10" s="1"/>
  <c r="I12"/>
  <c r="J12" s="1"/>
  <c r="K12" s="1"/>
  <c r="I16"/>
  <c r="J16" s="1"/>
  <c r="K16" s="1"/>
  <c r="L18"/>
  <c r="L10"/>
  <c r="L12"/>
  <c r="I13"/>
  <c r="J13" s="1"/>
  <c r="K13" s="1"/>
  <c r="L15"/>
  <c r="I17"/>
  <c r="J17" s="1"/>
  <c r="K17" s="1"/>
  <c r="J18"/>
  <c r="K18" s="1"/>
  <c r="J15"/>
  <c r="C10" i="2" l="1"/>
  <c r="H10"/>
  <c r="J10" s="1"/>
  <c r="K10" s="1"/>
  <c r="I10"/>
  <c r="L10"/>
  <c r="C11"/>
  <c r="H11"/>
  <c r="J11" s="1"/>
  <c r="K11" s="1"/>
  <c r="I11"/>
  <c r="L11"/>
  <c r="C12"/>
  <c r="H12"/>
  <c r="L12"/>
  <c r="C13"/>
  <c r="F13"/>
  <c r="H13"/>
  <c r="L13"/>
  <c r="C14"/>
  <c r="F14"/>
  <c r="H14"/>
  <c r="I14"/>
  <c r="J14" s="1"/>
  <c r="K14" s="1"/>
  <c r="L14"/>
  <c r="C15"/>
  <c r="F15"/>
  <c r="H15"/>
  <c r="I15" s="1"/>
  <c r="J15" s="1"/>
  <c r="L15"/>
  <c r="C16"/>
  <c r="H16"/>
  <c r="I16"/>
  <c r="J16" s="1"/>
  <c r="K16" s="1"/>
  <c r="L16"/>
  <c r="H17"/>
  <c r="L17"/>
  <c r="F18"/>
  <c r="H18"/>
  <c r="I18" s="1"/>
  <c r="J18" s="1"/>
  <c r="K18" s="1"/>
  <c r="L18"/>
  <c r="L18" i="1"/>
  <c r="F18"/>
  <c r="L17"/>
  <c r="H17"/>
  <c r="H18"/>
  <c r="F15"/>
  <c r="J17" i="2" l="1"/>
  <c r="K17" s="1"/>
  <c r="I17"/>
  <c r="I13"/>
  <c r="J13" s="1"/>
  <c r="K13" s="1"/>
  <c r="I12"/>
  <c r="J12" s="1"/>
  <c r="K12" s="1"/>
  <c r="I18" i="1"/>
  <c r="J18" s="1"/>
  <c r="K18" s="1"/>
  <c r="I17"/>
  <c r="J17" s="1"/>
  <c r="K17" s="1"/>
  <c r="H16"/>
  <c r="L16" s="1"/>
  <c r="C16"/>
  <c r="H15"/>
  <c r="L15" s="1"/>
  <c r="C15"/>
  <c r="H14"/>
  <c r="F14"/>
  <c r="C14" s="1"/>
  <c r="I13"/>
  <c r="H13"/>
  <c r="F13"/>
  <c r="C13" s="1"/>
  <c r="H12"/>
  <c r="C12"/>
  <c r="H11"/>
  <c r="L11" s="1"/>
  <c r="C11"/>
  <c r="H10"/>
  <c r="L10" s="1"/>
  <c r="C10"/>
  <c r="J13" l="1"/>
  <c r="K13" s="1"/>
  <c r="L13"/>
  <c r="I16"/>
  <c r="J16" s="1"/>
  <c r="K16" s="1"/>
  <c r="I14"/>
  <c r="J14" s="1"/>
  <c r="K14" s="1"/>
  <c r="L14"/>
  <c r="I12"/>
  <c r="J12" s="1"/>
  <c r="K12" s="1"/>
  <c r="L12"/>
  <c r="I10"/>
  <c r="J10" s="1"/>
  <c r="K10" s="1"/>
  <c r="I15"/>
  <c r="J15" s="1"/>
  <c r="I11"/>
  <c r="J11" s="1"/>
  <c r="K11" s="1"/>
</calcChain>
</file>

<file path=xl/sharedStrings.xml><?xml version="1.0" encoding="utf-8"?>
<sst xmlns="http://schemas.openxmlformats.org/spreadsheetml/2006/main" count="102" uniqueCount="82">
  <si>
    <t>соф фойдасини тақсимланиши ва дивидендлар тўланиши тўғрисида</t>
  </si>
  <si>
    <t>М А Ъ Л У М О Т</t>
  </si>
  <si>
    <t>(сўм ҳисобида)</t>
  </si>
  <si>
    <t xml:space="preserve">Йиллар </t>
  </si>
  <si>
    <t xml:space="preserve">Соф фойдани тақсимлаш бўйича қарор қабул қилинган орган     ва қарор қабул қилинган санаси </t>
  </si>
  <si>
    <t>Олинган соф фойдани миқдори</t>
  </si>
  <si>
    <t xml:space="preserve">Олинган соф фойдани тақсимоти </t>
  </si>
  <si>
    <t xml:space="preserve">Акциядорлар реестри ёпилган        сана </t>
  </si>
  <si>
    <t xml:space="preserve">Дивиденд тўланиши </t>
  </si>
  <si>
    <t>Дивиденд тўловига</t>
  </si>
  <si>
    <t>Захира фондига</t>
  </si>
  <si>
    <t>Бошқа фондларга</t>
  </si>
  <si>
    <t>Жами ҳисоблаган дивиденд миқдори</t>
  </si>
  <si>
    <t>Дивиденд солиги</t>
  </si>
  <si>
    <t>Тўланиши лозим бўлган дивиденд миқдори</t>
  </si>
  <si>
    <t>Тўланган дивиденд миқдори</t>
  </si>
  <si>
    <t>Навбатдан ташкари йигилиш 2010 йил 9 июль</t>
  </si>
  <si>
    <t>06.07.2010 йил</t>
  </si>
  <si>
    <t>Умумий йигилиш 2011 йил 31 май</t>
  </si>
  <si>
    <t>27.05.2011 йил</t>
  </si>
  <si>
    <t>Умумий йигилиш 2012 йил 21 июнь</t>
  </si>
  <si>
    <t>17.06.2014 йил</t>
  </si>
  <si>
    <t>Умумий йигилиш 2013 йил 4 июнь</t>
  </si>
  <si>
    <t>04.05.2013 йил</t>
  </si>
  <si>
    <t>Умумий йигилиш 2014 йил 10 июнь</t>
  </si>
  <si>
    <t>04.06.2014 йил</t>
  </si>
  <si>
    <t>Умумий йигилиш 2015 йил 23 апрель</t>
  </si>
  <si>
    <t>Умумий йигилиш 2016 йил 28 июнь</t>
  </si>
  <si>
    <t>22.06.2016 йил</t>
  </si>
  <si>
    <t>17.04.2015 йил</t>
  </si>
  <si>
    <t>Бир дона акцияга хисобланган дивиденд миқдори</t>
  </si>
  <si>
    <t>Умумий йигилиш 2017 йил 15 июнь</t>
  </si>
  <si>
    <t>Умумий йигилиш 2018 йил 15 май</t>
  </si>
  <si>
    <t>09.06.2017 йил</t>
  </si>
  <si>
    <t>08.05.2018 йил</t>
  </si>
  <si>
    <t xml:space="preserve">  "BIOKIMYO" АЖ  томонидан 2009-2017 йиллар якуни бўйича олинган</t>
  </si>
  <si>
    <t>General meeting May 15, 2018</t>
  </si>
  <si>
    <t>General meeting June 15, 2017</t>
  </si>
  <si>
    <t xml:space="preserve">General meeting June 28, 2016 </t>
  </si>
  <si>
    <t xml:space="preserve">General meeting April 23, 2015 </t>
  </si>
  <si>
    <t xml:space="preserve">General meeting june 10,  2014 </t>
  </si>
  <si>
    <t xml:space="preserve">General meeting June 4,  2013 </t>
  </si>
  <si>
    <t xml:space="preserve">General meeting June 21, 2012 </t>
  </si>
  <si>
    <t xml:space="preserve">General meeting May 31,  2011 </t>
  </si>
  <si>
    <t xml:space="preserve">Extraordinary meeting June 9, 2010 </t>
  </si>
  <si>
    <t>Unpaid divedend at the end of the reprting year</t>
  </si>
  <si>
    <t>Divedend calculated per one share</t>
  </si>
  <si>
    <t>Amount of paid divedends</t>
  </si>
  <si>
    <t>Amount of divedends to be paid</t>
  </si>
  <si>
    <t>Tax on divedends</t>
  </si>
  <si>
    <t>Total amount of calculated divedends</t>
  </si>
  <si>
    <t>Other funds</t>
  </si>
  <si>
    <t>Reserve fund</t>
  </si>
  <si>
    <t>Divedend payment</t>
  </si>
  <si>
    <t>payment of divedends</t>
  </si>
  <si>
    <t>Date of closing of shareholders' register</t>
  </si>
  <si>
    <t xml:space="preserve">  received net profit distribution</t>
  </si>
  <si>
    <t>Amount of received net profit</t>
  </si>
  <si>
    <t xml:space="preserve">The body whick took decisdion on profit distribution and the date of decision </t>
  </si>
  <si>
    <t xml:space="preserve">Years </t>
  </si>
  <si>
    <t>(in Sums)</t>
  </si>
  <si>
    <t>INFORMATION</t>
  </si>
  <si>
    <t xml:space="preserve"> About the received net profit distribution and payment of divedends on the results of 2009-2017 by JSC "BIOKIMYO" </t>
  </si>
  <si>
    <t xml:space="preserve">ИНФОРМАЦИЯ </t>
  </si>
  <si>
    <t>о распределении чистой прибыли и выплат дивидендов по итогам 2009-2017 годов по АО  "BIOKIMYO"</t>
  </si>
  <si>
    <t>(в сумах)</t>
  </si>
  <si>
    <t>Выплата дивидендов</t>
  </si>
  <si>
    <t>Распределение чистой прибыли</t>
  </si>
  <si>
    <t>Полученная чистая прибыль</t>
  </si>
  <si>
    <t>на дивиденды</t>
  </si>
  <si>
    <t>на Резервный фонд</t>
  </si>
  <si>
    <t>другие фонды</t>
  </si>
  <si>
    <t>Закрытие реестра</t>
  </si>
  <si>
    <t>Всего начисленных дивидендов</t>
  </si>
  <si>
    <t>налог на дивиденды</t>
  </si>
  <si>
    <t>Дивиденды на выплату</t>
  </si>
  <si>
    <t>Выплаченные дивиденды</t>
  </si>
  <si>
    <t>Дивиденд на одну акцию</t>
  </si>
  <si>
    <t>Орган принявшее решение и дата принятия решения</t>
  </si>
  <si>
    <t>Годы</t>
  </si>
  <si>
    <t>2018 йил 1 октябрь холатига талаб килиб олинмаган ва жамиятга кайтарилган дивиденд миқдори</t>
  </si>
  <si>
    <t>Невостребованные дивиденды на 1 октября 2018 года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</si>
</sst>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#,##0.0"/>
    <numFmt numFmtId="165" formatCode="dd/mm/yy;@"/>
  </numFmts>
  <fonts count="8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3" fontId="4" fillId="0" borderId="2" xfId="0" applyNumberFormat="1" applyFont="1" applyBorder="1"/>
    <xf numFmtId="0" fontId="2" fillId="0" borderId="0" xfId="0" applyFont="1" applyFill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4" fontId="4" fillId="0" borderId="2" xfId="1" applyNumberFormat="1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3" fontId="4" fillId="0" borderId="2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Border="1"/>
    <xf numFmtId="3" fontId="4" fillId="0" borderId="3" xfId="0" applyNumberFormat="1" applyFont="1" applyBorder="1"/>
    <xf numFmtId="3" fontId="4" fillId="0" borderId="3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3" fontId="4" fillId="0" borderId="3" xfId="1" applyNumberFormat="1" applyFont="1" applyBorder="1" applyAlignment="1">
      <alignment horizontal="center" vertical="center"/>
    </xf>
    <xf numFmtId="4" fontId="4" fillId="0" borderId="3" xfId="1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/>
    </xf>
    <xf numFmtId="164" fontId="4" fillId="0" borderId="3" xfId="1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R24"/>
  <sheetViews>
    <sheetView workbookViewId="0">
      <selection activeCell="M10" sqref="M10"/>
    </sheetView>
  </sheetViews>
  <sheetFormatPr defaultRowHeight="12.75"/>
  <cols>
    <col min="1" max="1" width="7.5703125" style="3" customWidth="1"/>
    <col min="2" max="2" width="16.7109375" style="3" customWidth="1"/>
    <col min="3" max="3" width="13.7109375" style="3" customWidth="1"/>
    <col min="4" max="4" width="13.42578125" style="3" customWidth="1"/>
    <col min="5" max="5" width="13.5703125" style="3" customWidth="1"/>
    <col min="6" max="6" width="13.42578125" style="3" customWidth="1"/>
    <col min="7" max="7" width="12.28515625" style="3" customWidth="1"/>
    <col min="8" max="8" width="13.7109375" style="3" customWidth="1"/>
    <col min="9" max="9" width="9.5703125" style="3" customWidth="1"/>
    <col min="10" max="10" width="13.7109375" style="3" customWidth="1"/>
    <col min="11" max="12" width="13" style="3" customWidth="1"/>
    <col min="13" max="13" width="11" style="3" customWidth="1"/>
    <col min="14" max="14" width="9.140625" style="3"/>
    <col min="15" max="15" width="8.42578125" style="3" customWidth="1"/>
    <col min="16" max="16" width="11.7109375" style="3" customWidth="1"/>
    <col min="17" max="17" width="9.140625" style="3"/>
    <col min="18" max="18" width="6.85546875" style="3" customWidth="1"/>
    <col min="19" max="19" width="9.28515625" style="3" customWidth="1"/>
    <col min="20" max="16384" width="9.140625" style="3"/>
  </cols>
  <sheetData>
    <row r="1" spans="1:18" s="1" customFormat="1" ht="15.75">
      <c r="A1" s="31" t="s">
        <v>35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8" s="1" customFormat="1" ht="15.7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8" s="2" customFormat="1" ht="15.7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5" spans="1:18">
      <c r="K5" s="32" t="s">
        <v>2</v>
      </c>
      <c r="L5" s="32"/>
      <c r="M5" s="32"/>
      <c r="R5" s="4"/>
    </row>
    <row r="6" spans="1:18" s="5" customFormat="1" ht="13.5" customHeight="1">
      <c r="A6" s="29" t="s">
        <v>3</v>
      </c>
      <c r="B6" s="29" t="s">
        <v>4</v>
      </c>
      <c r="C6" s="29" t="s">
        <v>5</v>
      </c>
      <c r="D6" s="33" t="s">
        <v>6</v>
      </c>
      <c r="E6" s="33"/>
      <c r="F6" s="33"/>
      <c r="G6" s="29" t="s">
        <v>7</v>
      </c>
      <c r="H6" s="33" t="s">
        <v>8</v>
      </c>
      <c r="I6" s="33"/>
      <c r="J6" s="33"/>
      <c r="K6" s="33"/>
      <c r="L6" s="33"/>
      <c r="M6" s="33"/>
    </row>
    <row r="7" spans="1:18" s="5" customFormat="1" ht="25.5" customHeight="1">
      <c r="A7" s="29"/>
      <c r="B7" s="29"/>
      <c r="C7" s="29"/>
      <c r="D7" s="29" t="s">
        <v>9</v>
      </c>
      <c r="E7" s="29" t="s">
        <v>10</v>
      </c>
      <c r="F7" s="29" t="s">
        <v>11</v>
      </c>
      <c r="G7" s="29"/>
      <c r="H7" s="29" t="s">
        <v>12</v>
      </c>
      <c r="I7" s="29" t="s">
        <v>13</v>
      </c>
      <c r="J7" s="29" t="s">
        <v>14</v>
      </c>
      <c r="K7" s="29" t="s">
        <v>15</v>
      </c>
      <c r="L7" s="29" t="s">
        <v>30</v>
      </c>
      <c r="M7" s="29" t="s">
        <v>80</v>
      </c>
    </row>
    <row r="8" spans="1:18" s="5" customFormat="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</row>
    <row r="9" spans="1:18" s="5" customFormat="1" ht="49.5" customHeigh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</row>
    <row r="10" spans="1:18" ht="38.25">
      <c r="A10" s="6">
        <v>2009</v>
      </c>
      <c r="B10" s="7" t="s">
        <v>16</v>
      </c>
      <c r="C10" s="14">
        <f t="shared" ref="C10:C16" si="0">D10+E10+F10</f>
        <v>427323487.39999998</v>
      </c>
      <c r="D10" s="15">
        <v>60167980</v>
      </c>
      <c r="E10" s="15">
        <v>80906970</v>
      </c>
      <c r="F10" s="15">
        <v>286248537.39999998</v>
      </c>
      <c r="G10" s="16" t="s">
        <v>17</v>
      </c>
      <c r="H10" s="13">
        <f t="shared" ref="H10:H16" si="1">D10</f>
        <v>60167980</v>
      </c>
      <c r="I10" s="13">
        <f t="shared" ref="I10:I16" si="2">H10*0.1</f>
        <v>6016798</v>
      </c>
      <c r="J10" s="13">
        <f t="shared" ref="J10:J16" si="3">H10-I10</f>
        <v>54151182</v>
      </c>
      <c r="K10" s="13">
        <f>J10</f>
        <v>54151182</v>
      </c>
      <c r="L10" s="13">
        <f>H10/35708</f>
        <v>1685</v>
      </c>
      <c r="M10" s="8"/>
    </row>
    <row r="11" spans="1:18" ht="25.5">
      <c r="A11" s="6">
        <v>2010</v>
      </c>
      <c r="B11" s="7" t="s">
        <v>18</v>
      </c>
      <c r="C11" s="14">
        <f t="shared" si="0"/>
        <v>443926463.53999996</v>
      </c>
      <c r="D11" s="17">
        <v>177611592</v>
      </c>
      <c r="E11" s="17"/>
      <c r="F11" s="15">
        <v>266314871.53999999</v>
      </c>
      <c r="G11" s="16" t="s">
        <v>19</v>
      </c>
      <c r="H11" s="13">
        <f t="shared" si="1"/>
        <v>177611592</v>
      </c>
      <c r="I11" s="13">
        <f t="shared" si="2"/>
        <v>17761159.199999999</v>
      </c>
      <c r="J11" s="13">
        <f t="shared" si="3"/>
        <v>159850432.80000001</v>
      </c>
      <c r="K11" s="13">
        <f>J11</f>
        <v>159850432.80000001</v>
      </c>
      <c r="L11" s="13">
        <f t="shared" ref="L11:L15" si="4">H11/35708</f>
        <v>4974</v>
      </c>
      <c r="M11" s="8"/>
    </row>
    <row r="12" spans="1:18" ht="25.5">
      <c r="A12" s="6">
        <v>2011</v>
      </c>
      <c r="B12" s="7" t="s">
        <v>20</v>
      </c>
      <c r="C12" s="14">
        <f t="shared" si="0"/>
        <v>532418526.55000001</v>
      </c>
      <c r="D12" s="15">
        <v>106484826.8</v>
      </c>
      <c r="E12" s="15"/>
      <c r="F12" s="15">
        <v>425933699.75</v>
      </c>
      <c r="G12" s="16" t="s">
        <v>21</v>
      </c>
      <c r="H12" s="13">
        <f t="shared" si="1"/>
        <v>106484826.8</v>
      </c>
      <c r="I12" s="13">
        <f t="shared" si="2"/>
        <v>10648482.68</v>
      </c>
      <c r="J12" s="13">
        <f t="shared" si="3"/>
        <v>95836344.120000005</v>
      </c>
      <c r="K12" s="13">
        <f>J12</f>
        <v>95836344.120000005</v>
      </c>
      <c r="L12" s="13">
        <f t="shared" si="4"/>
        <v>2982.1</v>
      </c>
      <c r="M12" s="8"/>
    </row>
    <row r="13" spans="1:18" ht="25.5">
      <c r="A13" s="6">
        <v>2012</v>
      </c>
      <c r="B13" s="7" t="s">
        <v>22</v>
      </c>
      <c r="C13" s="14">
        <f t="shared" si="0"/>
        <v>910493247.57999992</v>
      </c>
      <c r="D13" s="15">
        <v>145688640</v>
      </c>
      <c r="E13" s="15">
        <v>60096564</v>
      </c>
      <c r="F13" s="15">
        <f>304064283.58+400643760</f>
        <v>704708043.57999992</v>
      </c>
      <c r="G13" s="16" t="s">
        <v>23</v>
      </c>
      <c r="H13" s="13">
        <f t="shared" si="1"/>
        <v>145688640</v>
      </c>
      <c r="I13" s="13">
        <f t="shared" si="2"/>
        <v>14568864</v>
      </c>
      <c r="J13" s="13">
        <f t="shared" si="3"/>
        <v>131119776</v>
      </c>
      <c r="K13" s="13">
        <f>J13</f>
        <v>131119776</v>
      </c>
      <c r="L13" s="13">
        <f t="shared" si="4"/>
        <v>4080</v>
      </c>
      <c r="M13" s="8"/>
    </row>
    <row r="14" spans="1:18" ht="25.5">
      <c r="A14" s="6">
        <v>2013</v>
      </c>
      <c r="B14" s="7" t="s">
        <v>24</v>
      </c>
      <c r="C14" s="14">
        <f t="shared" si="0"/>
        <v>961444930.25999999</v>
      </c>
      <c r="D14" s="17">
        <v>142832000</v>
      </c>
      <c r="E14" s="17">
        <v>21585486</v>
      </c>
      <c r="F14" s="17">
        <f>143903240+653124204.26</f>
        <v>797027444.25999999</v>
      </c>
      <c r="G14" s="16" t="s">
        <v>25</v>
      </c>
      <c r="H14" s="13">
        <f t="shared" si="1"/>
        <v>142832000</v>
      </c>
      <c r="I14" s="13">
        <f t="shared" si="2"/>
        <v>14283200</v>
      </c>
      <c r="J14" s="13">
        <f t="shared" si="3"/>
        <v>128548800</v>
      </c>
      <c r="K14" s="13">
        <f>J14</f>
        <v>128548800</v>
      </c>
      <c r="L14" s="13">
        <f t="shared" si="4"/>
        <v>4000</v>
      </c>
      <c r="M14" s="8"/>
    </row>
    <row r="15" spans="1:18" ht="25.5">
      <c r="A15" s="6">
        <v>2014</v>
      </c>
      <c r="B15" s="7" t="s">
        <v>26</v>
      </c>
      <c r="C15" s="14">
        <f t="shared" si="0"/>
        <v>1365538878.9200001</v>
      </c>
      <c r="D15" s="17">
        <v>0</v>
      </c>
      <c r="E15" s="17">
        <v>7498680</v>
      </c>
      <c r="F15" s="17">
        <f>49991200+1308048998.92</f>
        <v>1358040198.9200001</v>
      </c>
      <c r="G15" s="16" t="s">
        <v>29</v>
      </c>
      <c r="H15" s="13">
        <f t="shared" si="1"/>
        <v>0</v>
      </c>
      <c r="I15" s="13">
        <f t="shared" si="2"/>
        <v>0</v>
      </c>
      <c r="J15" s="13">
        <f t="shared" si="3"/>
        <v>0</v>
      </c>
      <c r="K15" s="13">
        <v>0</v>
      </c>
      <c r="L15" s="13">
        <f t="shared" si="4"/>
        <v>0</v>
      </c>
      <c r="M15" s="8"/>
    </row>
    <row r="16" spans="1:18" ht="25.5">
      <c r="A16" s="6">
        <v>2015</v>
      </c>
      <c r="B16" s="7" t="s">
        <v>27</v>
      </c>
      <c r="C16" s="14">
        <f t="shared" si="0"/>
        <v>3193806448.3400002</v>
      </c>
      <c r="D16" s="17">
        <v>1249780000</v>
      </c>
      <c r="E16" s="17">
        <v>271473548.33999997</v>
      </c>
      <c r="F16" s="17">
        <v>1672552900</v>
      </c>
      <c r="G16" s="16" t="s">
        <v>28</v>
      </c>
      <c r="H16" s="13">
        <f t="shared" si="1"/>
        <v>1249780000</v>
      </c>
      <c r="I16" s="13">
        <f t="shared" si="2"/>
        <v>124978000</v>
      </c>
      <c r="J16" s="13">
        <f t="shared" si="3"/>
        <v>1124802000</v>
      </c>
      <c r="K16" s="13">
        <f>J16</f>
        <v>1124802000</v>
      </c>
      <c r="L16" s="13">
        <f>H16/357080</f>
        <v>3500</v>
      </c>
      <c r="M16" s="13">
        <v>23472000</v>
      </c>
    </row>
    <row r="17" spans="1:13" ht="25.5">
      <c r="A17" s="6">
        <v>2016</v>
      </c>
      <c r="B17" s="7" t="s">
        <v>31</v>
      </c>
      <c r="C17" s="14">
        <v>4428199090.1700001</v>
      </c>
      <c r="D17" s="17">
        <v>2213896000</v>
      </c>
      <c r="E17" s="17"/>
      <c r="F17" s="17">
        <v>2214303090.1700001</v>
      </c>
      <c r="G17" s="16" t="s">
        <v>33</v>
      </c>
      <c r="H17" s="13">
        <f t="shared" ref="H17:H18" si="5">D17</f>
        <v>2213896000</v>
      </c>
      <c r="I17" s="13">
        <f t="shared" ref="I17:I18" si="6">H17*0.1</f>
        <v>221389600</v>
      </c>
      <c r="J17" s="13">
        <f t="shared" ref="J17:J18" si="7">H17-I17</f>
        <v>1992506400</v>
      </c>
      <c r="K17" s="13">
        <f t="shared" ref="K17:K18" si="8">J17</f>
        <v>1992506400</v>
      </c>
      <c r="L17" s="13">
        <f>H17/1428320</f>
        <v>1550</v>
      </c>
      <c r="M17" s="13">
        <v>47625100</v>
      </c>
    </row>
    <row r="18" spans="1:13" ht="25.5">
      <c r="A18" s="6">
        <v>2017</v>
      </c>
      <c r="B18" s="7" t="s">
        <v>32</v>
      </c>
      <c r="C18" s="14">
        <v>6498955745.3000002</v>
      </c>
      <c r="D18" s="17">
        <v>2642392000</v>
      </c>
      <c r="E18" s="17">
        <v>717730800</v>
      </c>
      <c r="F18" s="17">
        <f>C18-D18-E18</f>
        <v>3138832945.3000002</v>
      </c>
      <c r="G18" s="16" t="s">
        <v>34</v>
      </c>
      <c r="H18" s="13">
        <f t="shared" si="5"/>
        <v>2642392000</v>
      </c>
      <c r="I18" s="13">
        <f t="shared" si="6"/>
        <v>264239200</v>
      </c>
      <c r="J18" s="13">
        <f t="shared" si="7"/>
        <v>2378152800</v>
      </c>
      <c r="K18" s="13">
        <f t="shared" si="8"/>
        <v>2378152800</v>
      </c>
      <c r="L18" s="13">
        <f>H18/1428320</f>
        <v>1850</v>
      </c>
      <c r="M18" s="13">
        <v>32167800</v>
      </c>
    </row>
    <row r="19" spans="1:13" s="10" customFormat="1" ht="15.75">
      <c r="B19" s="9"/>
    </row>
    <row r="20" spans="1:13" s="10" customFormat="1" ht="15" customHeight="1">
      <c r="B20" s="9"/>
      <c r="I20" s="30"/>
      <c r="J20" s="30"/>
    </row>
    <row r="21" spans="1:13" s="10" customFormat="1" ht="15.75">
      <c r="B21" s="11"/>
    </row>
    <row r="22" spans="1:13" s="10" customFormat="1" ht="15.75" customHeight="1">
      <c r="B22" s="9"/>
      <c r="I22" s="30"/>
      <c r="J22" s="30"/>
    </row>
    <row r="23" spans="1:13" s="12" customFormat="1"/>
    <row r="24" spans="1:13" s="12" customFormat="1" ht="15.75">
      <c r="B24" s="9"/>
      <c r="C24" s="9"/>
      <c r="D24" s="9"/>
      <c r="I24" s="30"/>
      <c r="J24" s="30"/>
    </row>
  </sheetData>
  <mergeCells count="22">
    <mergeCell ref="A1:M1"/>
    <mergeCell ref="A2:M2"/>
    <mergeCell ref="A3:M3"/>
    <mergeCell ref="K5:M5"/>
    <mergeCell ref="A6:A9"/>
    <mergeCell ref="B6:B9"/>
    <mergeCell ref="C6:C9"/>
    <mergeCell ref="D6:F6"/>
    <mergeCell ref="G6:G9"/>
    <mergeCell ref="H6:M6"/>
    <mergeCell ref="D7:D9"/>
    <mergeCell ref="E7:E9"/>
    <mergeCell ref="F7:F9"/>
    <mergeCell ref="H7:H9"/>
    <mergeCell ref="I7:I9"/>
    <mergeCell ref="K7:K9"/>
    <mergeCell ref="M7:M9"/>
    <mergeCell ref="I20:J20"/>
    <mergeCell ref="I22:J22"/>
    <mergeCell ref="I24:J24"/>
    <mergeCell ref="L7:L9"/>
    <mergeCell ref="J7:J9"/>
  </mergeCells>
  <pageMargins left="0.39370078740157483" right="0.19685039370078741" top="0.74803149606299213" bottom="0.98425196850393704" header="0.51181102362204722" footer="0.5118110236220472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R24"/>
  <sheetViews>
    <sheetView workbookViewId="0">
      <selection activeCell="M10" sqref="M10"/>
    </sheetView>
  </sheetViews>
  <sheetFormatPr defaultRowHeight="12.75"/>
  <cols>
    <col min="1" max="1" width="7.5703125" style="3" customWidth="1"/>
    <col min="2" max="2" width="16.7109375" style="3" customWidth="1"/>
    <col min="3" max="3" width="13.7109375" style="3" customWidth="1"/>
    <col min="4" max="4" width="13.42578125" style="3" customWidth="1"/>
    <col min="5" max="5" width="13.5703125" style="3" customWidth="1"/>
    <col min="6" max="6" width="13.42578125" style="3" customWidth="1"/>
    <col min="7" max="7" width="12.28515625" style="3" customWidth="1"/>
    <col min="8" max="8" width="13.7109375" style="3" customWidth="1"/>
    <col min="9" max="9" width="10.5703125" style="3" customWidth="1"/>
    <col min="10" max="10" width="13.7109375" style="3" customWidth="1"/>
    <col min="11" max="12" width="13" style="3" customWidth="1"/>
    <col min="13" max="13" width="11" style="3" customWidth="1"/>
    <col min="14" max="14" width="9.140625" style="3"/>
    <col min="15" max="15" width="8.42578125" style="3" customWidth="1"/>
    <col min="16" max="16" width="11.7109375" style="3" customWidth="1"/>
    <col min="17" max="17" width="9.140625" style="3"/>
    <col min="18" max="18" width="6.85546875" style="3" customWidth="1"/>
    <col min="19" max="19" width="9.28515625" style="3" customWidth="1"/>
    <col min="20" max="16384" width="9.140625" style="3"/>
  </cols>
  <sheetData>
    <row r="1" spans="1:18" s="2" customFormat="1" ht="15.75">
      <c r="A1" s="31" t="s">
        <v>63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8" s="1" customFormat="1" ht="15.75">
      <c r="A2" s="31" t="s">
        <v>64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8" s="1" customFormat="1" ht="15.7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5" spans="1:18">
      <c r="K5" s="32" t="s">
        <v>65</v>
      </c>
      <c r="L5" s="32"/>
      <c r="M5" s="32"/>
      <c r="R5" s="4"/>
    </row>
    <row r="6" spans="1:18" s="5" customFormat="1" ht="13.5" customHeight="1">
      <c r="A6" s="29" t="s">
        <v>79</v>
      </c>
      <c r="B6" s="29" t="s">
        <v>78</v>
      </c>
      <c r="C6" s="29" t="s">
        <v>68</v>
      </c>
      <c r="D6" s="33" t="s">
        <v>67</v>
      </c>
      <c r="E6" s="33"/>
      <c r="F6" s="33"/>
      <c r="G6" s="29" t="s">
        <v>72</v>
      </c>
      <c r="H6" s="33" t="s">
        <v>66</v>
      </c>
      <c r="I6" s="33"/>
      <c r="J6" s="33"/>
      <c r="K6" s="33"/>
      <c r="L6" s="33"/>
      <c r="M6" s="33"/>
    </row>
    <row r="7" spans="1:18" s="5" customFormat="1" ht="25.5" customHeight="1">
      <c r="A7" s="29"/>
      <c r="B7" s="29"/>
      <c r="C7" s="29"/>
      <c r="D7" s="29" t="s">
        <v>69</v>
      </c>
      <c r="E7" s="29" t="s">
        <v>70</v>
      </c>
      <c r="F7" s="29" t="s">
        <v>71</v>
      </c>
      <c r="G7" s="29"/>
      <c r="H7" s="29" t="s">
        <v>73</v>
      </c>
      <c r="I7" s="29" t="s">
        <v>74</v>
      </c>
      <c r="J7" s="29" t="s">
        <v>75</v>
      </c>
      <c r="K7" s="29" t="s">
        <v>76</v>
      </c>
      <c r="L7" s="29" t="s">
        <v>77</v>
      </c>
      <c r="M7" s="29" t="s">
        <v>81</v>
      </c>
    </row>
    <row r="8" spans="1:18" s="5" customFormat="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</row>
    <row r="9" spans="1:18" s="5" customFormat="1" ht="49.5" customHeigh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</row>
    <row r="10" spans="1:18" ht="38.25">
      <c r="A10" s="6">
        <v>2009</v>
      </c>
      <c r="B10" s="7" t="s">
        <v>16</v>
      </c>
      <c r="C10" s="14">
        <f t="shared" ref="C10:C16" si="0">D10+E10+F10</f>
        <v>427323487.39999998</v>
      </c>
      <c r="D10" s="15">
        <v>60167980</v>
      </c>
      <c r="E10" s="15">
        <v>80906970</v>
      </c>
      <c r="F10" s="15">
        <v>286248537.39999998</v>
      </c>
      <c r="G10" s="16" t="s">
        <v>17</v>
      </c>
      <c r="H10" s="13">
        <f t="shared" ref="H10:H18" si="1">D10</f>
        <v>60167980</v>
      </c>
      <c r="I10" s="13">
        <f t="shared" ref="I10:I18" si="2">H10*0.1</f>
        <v>6016798</v>
      </c>
      <c r="J10" s="13">
        <f t="shared" ref="J10:J18" si="3">H10-I10</f>
        <v>54151182</v>
      </c>
      <c r="K10" s="13">
        <f>J10</f>
        <v>54151182</v>
      </c>
      <c r="L10" s="13">
        <f>H10/35708</f>
        <v>1685</v>
      </c>
      <c r="M10" s="8"/>
    </row>
    <row r="11" spans="1:18" ht="25.5">
      <c r="A11" s="6">
        <v>2010</v>
      </c>
      <c r="B11" s="7" t="s">
        <v>18</v>
      </c>
      <c r="C11" s="14">
        <f t="shared" si="0"/>
        <v>443926463.53999996</v>
      </c>
      <c r="D11" s="17">
        <v>177611592</v>
      </c>
      <c r="E11" s="17"/>
      <c r="F11" s="15">
        <v>266314871.53999999</v>
      </c>
      <c r="G11" s="16" t="s">
        <v>19</v>
      </c>
      <c r="H11" s="13">
        <f t="shared" si="1"/>
        <v>177611592</v>
      </c>
      <c r="I11" s="13">
        <f t="shared" si="2"/>
        <v>17761159.199999999</v>
      </c>
      <c r="J11" s="13">
        <f t="shared" si="3"/>
        <v>159850432.80000001</v>
      </c>
      <c r="K11" s="13">
        <f>J11</f>
        <v>159850432.80000001</v>
      </c>
      <c r="L11" s="13">
        <f t="shared" ref="L11:L15" si="4">H11/35708</f>
        <v>4974</v>
      </c>
      <c r="M11" s="8"/>
    </row>
    <row r="12" spans="1:18" ht="25.5">
      <c r="A12" s="6">
        <v>2011</v>
      </c>
      <c r="B12" s="7" t="s">
        <v>20</v>
      </c>
      <c r="C12" s="14">
        <f t="shared" si="0"/>
        <v>532418526.55000001</v>
      </c>
      <c r="D12" s="15">
        <v>106484826.8</v>
      </c>
      <c r="E12" s="15"/>
      <c r="F12" s="15">
        <v>425933699.75</v>
      </c>
      <c r="G12" s="16" t="s">
        <v>21</v>
      </c>
      <c r="H12" s="13">
        <f t="shared" si="1"/>
        <v>106484826.8</v>
      </c>
      <c r="I12" s="13">
        <f t="shared" si="2"/>
        <v>10648482.68</v>
      </c>
      <c r="J12" s="13">
        <f t="shared" si="3"/>
        <v>95836344.120000005</v>
      </c>
      <c r="K12" s="13">
        <f>J12</f>
        <v>95836344.120000005</v>
      </c>
      <c r="L12" s="13">
        <f t="shared" si="4"/>
        <v>2982.1</v>
      </c>
      <c r="M12" s="8"/>
    </row>
    <row r="13" spans="1:18" ht="25.5">
      <c r="A13" s="6">
        <v>2012</v>
      </c>
      <c r="B13" s="7" t="s">
        <v>22</v>
      </c>
      <c r="C13" s="14">
        <f t="shared" si="0"/>
        <v>910493247.57999992</v>
      </c>
      <c r="D13" s="15">
        <v>145688640</v>
      </c>
      <c r="E13" s="15">
        <v>60096564</v>
      </c>
      <c r="F13" s="15">
        <f>304064283.58+400643760</f>
        <v>704708043.57999992</v>
      </c>
      <c r="G13" s="16" t="s">
        <v>23</v>
      </c>
      <c r="H13" s="13">
        <f t="shared" si="1"/>
        <v>145688640</v>
      </c>
      <c r="I13" s="13">
        <f t="shared" si="2"/>
        <v>14568864</v>
      </c>
      <c r="J13" s="13">
        <f t="shared" si="3"/>
        <v>131119776</v>
      </c>
      <c r="K13" s="13">
        <f>J13</f>
        <v>131119776</v>
      </c>
      <c r="L13" s="13">
        <f t="shared" si="4"/>
        <v>4080</v>
      </c>
      <c r="M13" s="8"/>
    </row>
    <row r="14" spans="1:18" ht="25.5">
      <c r="A14" s="6">
        <v>2013</v>
      </c>
      <c r="B14" s="7" t="s">
        <v>24</v>
      </c>
      <c r="C14" s="14">
        <f t="shared" si="0"/>
        <v>961444930.25999999</v>
      </c>
      <c r="D14" s="17">
        <v>142832000</v>
      </c>
      <c r="E14" s="17">
        <v>21585486</v>
      </c>
      <c r="F14" s="17">
        <f>143903240+653124204.26</f>
        <v>797027444.25999999</v>
      </c>
      <c r="G14" s="16" t="s">
        <v>25</v>
      </c>
      <c r="H14" s="13">
        <f t="shared" si="1"/>
        <v>142832000</v>
      </c>
      <c r="I14" s="13">
        <f t="shared" si="2"/>
        <v>14283200</v>
      </c>
      <c r="J14" s="13">
        <f t="shared" si="3"/>
        <v>128548800</v>
      </c>
      <c r="K14" s="13">
        <f>J14</f>
        <v>128548800</v>
      </c>
      <c r="L14" s="13">
        <f t="shared" si="4"/>
        <v>4000</v>
      </c>
      <c r="M14" s="8"/>
    </row>
    <row r="15" spans="1:18" ht="25.5">
      <c r="A15" s="6">
        <v>2014</v>
      </c>
      <c r="B15" s="7" t="s">
        <v>26</v>
      </c>
      <c r="C15" s="14">
        <f t="shared" si="0"/>
        <v>1365538878.9200001</v>
      </c>
      <c r="D15" s="17">
        <v>0</v>
      </c>
      <c r="E15" s="17">
        <v>7498680</v>
      </c>
      <c r="F15" s="17">
        <f>49991200+1308048998.92</f>
        <v>1358040198.9200001</v>
      </c>
      <c r="G15" s="16" t="s">
        <v>29</v>
      </c>
      <c r="H15" s="13">
        <f t="shared" si="1"/>
        <v>0</v>
      </c>
      <c r="I15" s="13">
        <f t="shared" si="2"/>
        <v>0</v>
      </c>
      <c r="J15" s="13">
        <f t="shared" si="3"/>
        <v>0</v>
      </c>
      <c r="K15" s="13">
        <v>0</v>
      </c>
      <c r="L15" s="13">
        <f t="shared" si="4"/>
        <v>0</v>
      </c>
      <c r="M15" s="8"/>
    </row>
    <row r="16" spans="1:18" ht="25.5">
      <c r="A16" s="6">
        <v>2015</v>
      </c>
      <c r="B16" s="7" t="s">
        <v>27</v>
      </c>
      <c r="C16" s="14">
        <f t="shared" si="0"/>
        <v>3193806448.3400002</v>
      </c>
      <c r="D16" s="17">
        <v>1249780000</v>
      </c>
      <c r="E16" s="17">
        <v>271473548.33999997</v>
      </c>
      <c r="F16" s="17">
        <v>1672552900</v>
      </c>
      <c r="G16" s="16" t="s">
        <v>28</v>
      </c>
      <c r="H16" s="13">
        <f t="shared" si="1"/>
        <v>1249780000</v>
      </c>
      <c r="I16" s="13">
        <f t="shared" si="2"/>
        <v>124978000</v>
      </c>
      <c r="J16" s="13">
        <f t="shared" si="3"/>
        <v>1124802000</v>
      </c>
      <c r="K16" s="13">
        <f>J16</f>
        <v>1124802000</v>
      </c>
      <c r="L16" s="13">
        <f>H16/357080</f>
        <v>3500</v>
      </c>
      <c r="M16" s="13">
        <v>23472000</v>
      </c>
    </row>
    <row r="17" spans="1:13" ht="25.5">
      <c r="A17" s="6">
        <v>2016</v>
      </c>
      <c r="B17" s="7" t="s">
        <v>31</v>
      </c>
      <c r="C17" s="14">
        <v>4428199090.1700001</v>
      </c>
      <c r="D17" s="17">
        <v>2213896000</v>
      </c>
      <c r="E17" s="17"/>
      <c r="F17" s="17">
        <v>2214303090.1700001</v>
      </c>
      <c r="G17" s="16" t="s">
        <v>33</v>
      </c>
      <c r="H17" s="13">
        <f t="shared" si="1"/>
        <v>2213896000</v>
      </c>
      <c r="I17" s="13">
        <f t="shared" si="2"/>
        <v>221389600</v>
      </c>
      <c r="J17" s="13">
        <f t="shared" si="3"/>
        <v>1992506400</v>
      </c>
      <c r="K17" s="13">
        <f t="shared" ref="K17:K18" si="5">J17</f>
        <v>1992506400</v>
      </c>
      <c r="L17" s="13">
        <f>H17/1428320</f>
        <v>1550</v>
      </c>
      <c r="M17" s="13">
        <v>47625100</v>
      </c>
    </row>
    <row r="18" spans="1:13" ht="25.5">
      <c r="A18" s="6">
        <v>2017</v>
      </c>
      <c r="B18" s="7" t="s">
        <v>32</v>
      </c>
      <c r="C18" s="14">
        <v>6498955745.3000002</v>
      </c>
      <c r="D18" s="17">
        <v>2642392000</v>
      </c>
      <c r="E18" s="17">
        <v>717730800</v>
      </c>
      <c r="F18" s="17">
        <f>C18-D18-E18</f>
        <v>3138832945.3000002</v>
      </c>
      <c r="G18" s="16" t="s">
        <v>34</v>
      </c>
      <c r="H18" s="13">
        <f t="shared" si="1"/>
        <v>2642392000</v>
      </c>
      <c r="I18" s="13">
        <f t="shared" si="2"/>
        <v>264239200</v>
      </c>
      <c r="J18" s="13">
        <f t="shared" si="3"/>
        <v>2378152800</v>
      </c>
      <c r="K18" s="13">
        <f t="shared" si="5"/>
        <v>2378152800</v>
      </c>
      <c r="L18" s="13">
        <f>H18/1428320</f>
        <v>1850</v>
      </c>
      <c r="M18" s="13">
        <v>32167800</v>
      </c>
    </row>
    <row r="19" spans="1:13" s="10" customFormat="1" ht="15.75">
      <c r="B19" s="9"/>
    </row>
    <row r="20" spans="1:13" s="10" customFormat="1" ht="15" customHeight="1">
      <c r="B20" s="9"/>
      <c r="I20" s="30"/>
      <c r="J20" s="30"/>
    </row>
    <row r="21" spans="1:13" s="10" customFormat="1" ht="15.75">
      <c r="B21" s="18"/>
    </row>
    <row r="22" spans="1:13" s="10" customFormat="1" ht="15.75" customHeight="1">
      <c r="B22" s="9"/>
      <c r="I22" s="30"/>
      <c r="J22" s="30"/>
    </row>
    <row r="23" spans="1:13" s="12" customFormat="1"/>
    <row r="24" spans="1:13" s="12" customFormat="1" ht="15.75">
      <c r="B24" s="9"/>
      <c r="C24" s="9"/>
      <c r="D24" s="9"/>
      <c r="I24" s="30"/>
      <c r="J24" s="30"/>
    </row>
  </sheetData>
  <mergeCells count="22">
    <mergeCell ref="I24:J24"/>
    <mergeCell ref="D7:D9"/>
    <mergeCell ref="E7:E9"/>
    <mergeCell ref="F7:F9"/>
    <mergeCell ref="H7:H9"/>
    <mergeCell ref="I7:I9"/>
    <mergeCell ref="J7:J9"/>
    <mergeCell ref="I20:J20"/>
    <mergeCell ref="I22:J22"/>
    <mergeCell ref="A2:M2"/>
    <mergeCell ref="A3:M3"/>
    <mergeCell ref="A1:M1"/>
    <mergeCell ref="K5:M5"/>
    <mergeCell ref="A6:A9"/>
    <mergeCell ref="B6:B9"/>
    <mergeCell ref="C6:C9"/>
    <mergeCell ref="D6:F6"/>
    <mergeCell ref="G6:G9"/>
    <mergeCell ref="H6:M6"/>
    <mergeCell ref="K7:K9"/>
    <mergeCell ref="L7:L9"/>
    <mergeCell ref="M7:M9"/>
  </mergeCells>
  <pageMargins left="0.39370078740157483" right="0.19685039370078741" top="0.74803149606299213" bottom="0.98425196850393704" header="0.51181102362204722" footer="0.51181102362204722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R25"/>
  <sheetViews>
    <sheetView tabSelected="1" topLeftCell="A7" workbookViewId="0">
      <selection activeCell="P17" sqref="P17"/>
    </sheetView>
  </sheetViews>
  <sheetFormatPr defaultRowHeight="12.75"/>
  <cols>
    <col min="1" max="1" width="7.5703125" style="3" customWidth="1"/>
    <col min="2" max="2" width="16.7109375" style="3" customWidth="1"/>
    <col min="3" max="3" width="13.7109375" style="3" customWidth="1"/>
    <col min="4" max="4" width="13.42578125" style="3" customWidth="1"/>
    <col min="5" max="5" width="13.5703125" style="3" customWidth="1"/>
    <col min="6" max="6" width="13.42578125" style="3" customWidth="1"/>
    <col min="7" max="7" width="12.28515625" style="3" customWidth="1"/>
    <col min="8" max="8" width="13.7109375" style="3" customWidth="1"/>
    <col min="9" max="9" width="9.5703125" style="3" customWidth="1"/>
    <col min="10" max="10" width="13.7109375" style="3" customWidth="1"/>
    <col min="11" max="12" width="13" style="3" customWidth="1"/>
    <col min="13" max="13" width="11" style="3" customWidth="1"/>
    <col min="14" max="14" width="9.140625" style="3"/>
    <col min="15" max="15" width="8.42578125" style="3" customWidth="1"/>
    <col min="16" max="16" width="11.7109375" style="3" customWidth="1"/>
    <col min="17" max="17" width="9.140625" style="3"/>
    <col min="18" max="18" width="6.85546875" style="3" customWidth="1"/>
    <col min="19" max="19" width="9.28515625" style="3" customWidth="1"/>
    <col min="20" max="16384" width="9.140625" style="3"/>
  </cols>
  <sheetData>
    <row r="1" spans="1:18" s="1" customFormat="1" ht="15.75">
      <c r="A1" s="31" t="s">
        <v>62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8" s="1" customFormat="1" ht="15.7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8" s="2" customFormat="1" ht="15.75">
      <c r="A3" s="31" t="s">
        <v>61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5" spans="1:18">
      <c r="K5" s="34" t="s">
        <v>60</v>
      </c>
      <c r="L5" s="34"/>
      <c r="M5" s="34"/>
      <c r="R5" s="4"/>
    </row>
    <row r="6" spans="1:18" s="5" customFormat="1" ht="13.5" customHeight="1">
      <c r="A6" s="35" t="s">
        <v>59</v>
      </c>
      <c r="B6" s="35" t="s">
        <v>58</v>
      </c>
      <c r="C6" s="35" t="s">
        <v>57</v>
      </c>
      <c r="D6" s="36" t="s">
        <v>56</v>
      </c>
      <c r="E6" s="36"/>
      <c r="F6" s="36"/>
      <c r="G6" s="35" t="s">
        <v>55</v>
      </c>
      <c r="H6" s="36" t="s">
        <v>54</v>
      </c>
      <c r="I6" s="36"/>
      <c r="J6" s="36"/>
      <c r="K6" s="36"/>
      <c r="L6" s="36"/>
      <c r="M6" s="36"/>
    </row>
    <row r="7" spans="1:18" s="5" customFormat="1" ht="25.5" customHeight="1">
      <c r="A7" s="35"/>
      <c r="B7" s="35"/>
      <c r="C7" s="35"/>
      <c r="D7" s="35" t="s">
        <v>53</v>
      </c>
      <c r="E7" s="35" t="s">
        <v>52</v>
      </c>
      <c r="F7" s="35" t="s">
        <v>51</v>
      </c>
      <c r="G7" s="35"/>
      <c r="H7" s="35" t="s">
        <v>50</v>
      </c>
      <c r="I7" s="35" t="s">
        <v>49</v>
      </c>
      <c r="J7" s="35" t="s">
        <v>48</v>
      </c>
      <c r="K7" s="35" t="s">
        <v>47</v>
      </c>
      <c r="L7" s="35" t="s">
        <v>46</v>
      </c>
      <c r="M7" s="35" t="s">
        <v>45</v>
      </c>
    </row>
    <row r="8" spans="1:18" s="5" customFormat="1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18" s="5" customFormat="1" ht="49.5" customHeigh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</row>
    <row r="10" spans="1:18" ht="25.5">
      <c r="A10" s="26">
        <v>2009</v>
      </c>
      <c r="B10" s="25" t="s">
        <v>44</v>
      </c>
      <c r="C10" s="24">
        <f t="shared" ref="C10:C16" si="0">D10+E10+F10</f>
        <v>427323487.39999998</v>
      </c>
      <c r="D10" s="27">
        <v>60167980</v>
      </c>
      <c r="E10" s="27">
        <v>80906970</v>
      </c>
      <c r="F10" s="27">
        <v>286248537.39999998</v>
      </c>
      <c r="G10" s="22">
        <v>40365</v>
      </c>
      <c r="H10" s="21">
        <f t="shared" ref="H10:H18" si="1">D10</f>
        <v>60167980</v>
      </c>
      <c r="I10" s="21">
        <f t="shared" ref="I10:I18" si="2">H10*0.1</f>
        <v>6016798</v>
      </c>
      <c r="J10" s="21">
        <f t="shared" ref="J10:J18" si="3">H10-I10</f>
        <v>54151182</v>
      </c>
      <c r="K10" s="21">
        <f>J10</f>
        <v>54151182</v>
      </c>
      <c r="L10" s="21">
        <f t="shared" ref="L10:L15" si="4">H10/35708</f>
        <v>1685</v>
      </c>
      <c r="M10" s="20"/>
    </row>
    <row r="11" spans="1:18" ht="25.5">
      <c r="A11" s="26">
        <v>2010</v>
      </c>
      <c r="B11" s="25" t="s">
        <v>43</v>
      </c>
      <c r="C11" s="24">
        <f t="shared" si="0"/>
        <v>443926463.53999996</v>
      </c>
      <c r="D11" s="23">
        <v>177611592</v>
      </c>
      <c r="E11" s="23"/>
      <c r="F11" s="27">
        <v>266314871.53999999</v>
      </c>
      <c r="G11" s="22">
        <v>40690</v>
      </c>
      <c r="H11" s="21">
        <f t="shared" si="1"/>
        <v>177611592</v>
      </c>
      <c r="I11" s="21">
        <f t="shared" si="2"/>
        <v>17761159.199999999</v>
      </c>
      <c r="J11" s="21">
        <f t="shared" si="3"/>
        <v>159850432.80000001</v>
      </c>
      <c r="K11" s="21">
        <f>J11</f>
        <v>159850432.80000001</v>
      </c>
      <c r="L11" s="21">
        <f t="shared" si="4"/>
        <v>4974</v>
      </c>
      <c r="M11" s="20"/>
    </row>
    <row r="12" spans="1:18" ht="25.5">
      <c r="A12" s="26">
        <v>2011</v>
      </c>
      <c r="B12" s="25" t="s">
        <v>42</v>
      </c>
      <c r="C12" s="24">
        <f t="shared" si="0"/>
        <v>532418526.55000001</v>
      </c>
      <c r="D12" s="27">
        <v>106484826.8</v>
      </c>
      <c r="E12" s="27"/>
      <c r="F12" s="27">
        <v>425933699.75</v>
      </c>
      <c r="G12" s="22">
        <v>41807</v>
      </c>
      <c r="H12" s="21">
        <f t="shared" si="1"/>
        <v>106484826.8</v>
      </c>
      <c r="I12" s="21">
        <f t="shared" si="2"/>
        <v>10648482.68</v>
      </c>
      <c r="J12" s="21">
        <f t="shared" si="3"/>
        <v>95836344.120000005</v>
      </c>
      <c r="K12" s="21">
        <f>J12</f>
        <v>95836344.120000005</v>
      </c>
      <c r="L12" s="21">
        <f t="shared" si="4"/>
        <v>2982.1</v>
      </c>
      <c r="M12" s="20"/>
    </row>
    <row r="13" spans="1:18" ht="25.5">
      <c r="A13" s="26">
        <v>2012</v>
      </c>
      <c r="B13" s="25" t="s">
        <v>41</v>
      </c>
      <c r="C13" s="24">
        <f t="shared" si="0"/>
        <v>910493247.57999992</v>
      </c>
      <c r="D13" s="27">
        <v>145688640</v>
      </c>
      <c r="E13" s="27">
        <v>60096564</v>
      </c>
      <c r="F13" s="27">
        <f>304064283.58+400643760</f>
        <v>704708043.57999992</v>
      </c>
      <c r="G13" s="22">
        <v>41398</v>
      </c>
      <c r="H13" s="21">
        <f t="shared" si="1"/>
        <v>145688640</v>
      </c>
      <c r="I13" s="21">
        <f t="shared" si="2"/>
        <v>14568864</v>
      </c>
      <c r="J13" s="21">
        <f t="shared" si="3"/>
        <v>131119776</v>
      </c>
      <c r="K13" s="21">
        <f>J13</f>
        <v>131119776</v>
      </c>
      <c r="L13" s="21">
        <f t="shared" si="4"/>
        <v>4080</v>
      </c>
      <c r="M13" s="20"/>
    </row>
    <row r="14" spans="1:18" ht="25.5">
      <c r="A14" s="26">
        <v>2013</v>
      </c>
      <c r="B14" s="25" t="s">
        <v>40</v>
      </c>
      <c r="C14" s="24">
        <f t="shared" si="0"/>
        <v>961444930.25999999</v>
      </c>
      <c r="D14" s="23">
        <v>142832000</v>
      </c>
      <c r="E14" s="23">
        <v>21585486</v>
      </c>
      <c r="F14" s="23">
        <f>143903240+653124204.26</f>
        <v>797027444.25999999</v>
      </c>
      <c r="G14" s="22">
        <v>41794</v>
      </c>
      <c r="H14" s="21">
        <f t="shared" si="1"/>
        <v>142832000</v>
      </c>
      <c r="I14" s="21">
        <f t="shared" si="2"/>
        <v>14283200</v>
      </c>
      <c r="J14" s="21">
        <f t="shared" si="3"/>
        <v>128548800</v>
      </c>
      <c r="K14" s="21">
        <f>J14</f>
        <v>128548800</v>
      </c>
      <c r="L14" s="28">
        <f t="shared" si="4"/>
        <v>4000</v>
      </c>
      <c r="M14" s="20"/>
    </row>
    <row r="15" spans="1:18" ht="25.5">
      <c r="A15" s="26">
        <v>2014</v>
      </c>
      <c r="B15" s="25" t="s">
        <v>39</v>
      </c>
      <c r="C15" s="24">
        <f t="shared" si="0"/>
        <v>1365538878.9200001</v>
      </c>
      <c r="D15" s="23">
        <v>0</v>
      </c>
      <c r="E15" s="23">
        <v>7498680</v>
      </c>
      <c r="F15" s="23">
        <f>49991200+1308048998.92</f>
        <v>1358040198.9200001</v>
      </c>
      <c r="G15" s="22">
        <v>42111</v>
      </c>
      <c r="H15" s="21">
        <f t="shared" si="1"/>
        <v>0</v>
      </c>
      <c r="I15" s="21">
        <f t="shared" si="2"/>
        <v>0</v>
      </c>
      <c r="J15" s="21">
        <f t="shared" si="3"/>
        <v>0</v>
      </c>
      <c r="K15" s="21">
        <v>0</v>
      </c>
      <c r="L15" s="28">
        <f t="shared" si="4"/>
        <v>0</v>
      </c>
      <c r="M15" s="20"/>
    </row>
    <row r="16" spans="1:18" ht="25.5">
      <c r="A16" s="26">
        <v>2015</v>
      </c>
      <c r="B16" s="25" t="s">
        <v>38</v>
      </c>
      <c r="C16" s="24">
        <f t="shared" si="0"/>
        <v>3193806448.3400002</v>
      </c>
      <c r="D16" s="23">
        <v>1249780000</v>
      </c>
      <c r="E16" s="23">
        <v>271473548.33999997</v>
      </c>
      <c r="F16" s="23">
        <v>1672552900</v>
      </c>
      <c r="G16" s="22">
        <v>42543</v>
      </c>
      <c r="H16" s="21">
        <f t="shared" si="1"/>
        <v>1249780000</v>
      </c>
      <c r="I16" s="21">
        <f t="shared" si="2"/>
        <v>124978000</v>
      </c>
      <c r="J16" s="21">
        <f t="shared" si="3"/>
        <v>1124802000</v>
      </c>
      <c r="K16" s="21">
        <f>J16</f>
        <v>1124802000</v>
      </c>
      <c r="L16" s="28">
        <f>H16/357080</f>
        <v>3500</v>
      </c>
      <c r="M16" s="13">
        <v>23472000</v>
      </c>
    </row>
    <row r="17" spans="1:13" ht="25.5">
      <c r="A17" s="26">
        <v>2016</v>
      </c>
      <c r="B17" s="25" t="s">
        <v>37</v>
      </c>
      <c r="C17" s="24">
        <v>4428199090.1700001</v>
      </c>
      <c r="D17" s="23">
        <v>2213896000</v>
      </c>
      <c r="E17" s="23"/>
      <c r="F17" s="23">
        <v>2214303090.1700001</v>
      </c>
      <c r="G17" s="22" t="s">
        <v>33</v>
      </c>
      <c r="H17" s="21">
        <f t="shared" si="1"/>
        <v>2213896000</v>
      </c>
      <c r="I17" s="21">
        <f t="shared" si="2"/>
        <v>221389600</v>
      </c>
      <c r="J17" s="21">
        <f t="shared" si="3"/>
        <v>1992506400</v>
      </c>
      <c r="K17" s="21">
        <f>J17</f>
        <v>1992506400</v>
      </c>
      <c r="L17" s="28">
        <f>H17/1428320</f>
        <v>1550</v>
      </c>
      <c r="M17" s="13">
        <v>47625100</v>
      </c>
    </row>
    <row r="18" spans="1:13" ht="25.5">
      <c r="A18" s="26">
        <v>2017</v>
      </c>
      <c r="B18" s="25" t="s">
        <v>36</v>
      </c>
      <c r="C18" s="24">
        <v>6498955745.3000002</v>
      </c>
      <c r="D18" s="23">
        <v>2642392000</v>
      </c>
      <c r="E18" s="23">
        <v>717730800</v>
      </c>
      <c r="F18" s="23">
        <f>C18-D18-E18</f>
        <v>3138832945.3000002</v>
      </c>
      <c r="G18" s="22" t="s">
        <v>34</v>
      </c>
      <c r="H18" s="21">
        <f t="shared" si="1"/>
        <v>2642392000</v>
      </c>
      <c r="I18" s="21">
        <f t="shared" si="2"/>
        <v>264239200</v>
      </c>
      <c r="J18" s="21">
        <f t="shared" si="3"/>
        <v>2378152800</v>
      </c>
      <c r="K18" s="21">
        <f>J18</f>
        <v>2378152800</v>
      </c>
      <c r="L18" s="21">
        <f>H18/1428320</f>
        <v>1850</v>
      </c>
      <c r="M18" s="13">
        <v>32167800</v>
      </c>
    </row>
    <row r="19" spans="1:13" s="2" customFormat="1" ht="15.75">
      <c r="G19" s="19"/>
      <c r="H19" s="19"/>
      <c r="I19" s="19"/>
      <c r="J19" s="19"/>
    </row>
    <row r="20" spans="1:13" s="10" customFormat="1" ht="15.75">
      <c r="B20" s="9"/>
    </row>
    <row r="21" spans="1:13" s="10" customFormat="1" ht="15" customHeight="1">
      <c r="B21" s="9"/>
      <c r="I21" s="30"/>
      <c r="J21" s="30"/>
    </row>
    <row r="22" spans="1:13" s="10" customFormat="1" ht="15.75">
      <c r="B22" s="18"/>
    </row>
    <row r="23" spans="1:13" s="10" customFormat="1" ht="15.75" customHeight="1">
      <c r="B23" s="9"/>
      <c r="I23" s="30"/>
      <c r="J23" s="30"/>
    </row>
    <row r="24" spans="1:13" s="12" customFormat="1"/>
    <row r="25" spans="1:13" s="12" customFormat="1" ht="15.75">
      <c r="B25" s="9"/>
      <c r="C25" s="9"/>
      <c r="D25" s="9"/>
      <c r="I25" s="30"/>
      <c r="J25" s="30"/>
    </row>
  </sheetData>
  <mergeCells count="22">
    <mergeCell ref="I21:J21"/>
    <mergeCell ref="I23:J23"/>
    <mergeCell ref="I25:J25"/>
    <mergeCell ref="L7:L9"/>
    <mergeCell ref="J7:J9"/>
    <mergeCell ref="K7:K9"/>
    <mergeCell ref="A1:M1"/>
    <mergeCell ref="A2:M2"/>
    <mergeCell ref="A3:M3"/>
    <mergeCell ref="K5:M5"/>
    <mergeCell ref="A6:A9"/>
    <mergeCell ref="B6:B9"/>
    <mergeCell ref="C6:C9"/>
    <mergeCell ref="D6:F6"/>
    <mergeCell ref="G6:G9"/>
    <mergeCell ref="H6:M6"/>
    <mergeCell ref="D7:D9"/>
    <mergeCell ref="E7:E9"/>
    <mergeCell ref="F7:F9"/>
    <mergeCell ref="H7:H9"/>
    <mergeCell ref="I7:I9"/>
    <mergeCell ref="M7:M9"/>
  </mergeCells>
  <pageMargins left="0.39370078740157483" right="0.19685039370078741" top="0.74803149606299213" bottom="0.98425196850393704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узб</vt:lpstr>
      <vt:lpstr>рус</vt:lpstr>
      <vt:lpstr>анг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2018-06-29T03:06:41Z</cp:lastPrinted>
  <dcterms:created xsi:type="dcterms:W3CDTF">2016-08-29T14:27:48Z</dcterms:created>
  <dcterms:modified xsi:type="dcterms:W3CDTF">2018-10-21T05:40:21Z</dcterms:modified>
</cp:coreProperties>
</file>