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390" windowWidth="27555" windowHeight="12315" activeTab="1"/>
  </bookViews>
  <sheets>
    <sheet name="Интеграл коэф 1пг21г" sheetId="3" r:id="rId1"/>
    <sheet name="КПЭ допол 1пг21" sheetId="2" r:id="rId2"/>
    <sheet name="КПЭ основ 1пг" sheetId="1" r:id="rId3"/>
  </sheets>
  <externalReferences>
    <externalReference r:id="rId4"/>
  </externalReferences>
  <definedNames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баланс" localSheetId="0">#REF!</definedName>
    <definedName name="баланс" localSheetId="1">#REF!</definedName>
    <definedName name="баланс" localSheetId="2">#REF!</definedName>
    <definedName name="баланс">#REF!</definedName>
    <definedName name="сирье" localSheetId="0">#REF!</definedName>
    <definedName name="сирье" localSheetId="1">#REF!</definedName>
    <definedName name="сирье" localSheetId="2">#REF!</definedName>
    <definedName name="сирье">#REF!</definedName>
    <definedName name="Сырье" localSheetId="0">#REF!</definedName>
    <definedName name="Сырье" localSheetId="1">#REF!</definedName>
    <definedName name="Сырье" localSheetId="2">#REF!</definedName>
    <definedName name="Сырье">#REF!</definedName>
    <definedName name="ыодлпфврж" localSheetId="0">#REF!</definedName>
    <definedName name="ыодлпфврж" localSheetId="1">#REF!</definedName>
    <definedName name="ыодлпфврж" localSheetId="2">#REF!</definedName>
    <definedName name="ыодлпфврж">#REF!</definedName>
  </definedNames>
  <calcPr calcId="125725"/>
</workbook>
</file>

<file path=xl/calcChain.xml><?xml version="1.0" encoding="utf-8"?>
<calcChain xmlns="http://schemas.openxmlformats.org/spreadsheetml/2006/main">
  <c r="E45" i="2"/>
  <c r="B5" i="3" l="1"/>
  <c r="B7" s="1"/>
  <c r="C88" i="2"/>
  <c r="D86"/>
  <c r="D85"/>
  <c r="F84"/>
  <c r="G84" s="1"/>
  <c r="E84"/>
  <c r="D84"/>
  <c r="D82"/>
  <c r="G81"/>
  <c r="F81"/>
  <c r="E81"/>
  <c r="D81"/>
  <c r="D79"/>
  <c r="D78"/>
  <c r="E77"/>
  <c r="F77" s="1"/>
  <c r="G77" s="1"/>
  <c r="D77"/>
  <c r="D76"/>
  <c r="E75"/>
  <c r="D75"/>
  <c r="E74"/>
  <c r="D74"/>
  <c r="F73"/>
  <c r="G73" s="1"/>
  <c r="E73"/>
  <c r="D73"/>
  <c r="D71"/>
  <c r="D70"/>
  <c r="E69"/>
  <c r="F69" s="1"/>
  <c r="G69" s="1"/>
  <c r="D69"/>
  <c r="D67"/>
  <c r="E66"/>
  <c r="D66"/>
  <c r="G65"/>
  <c r="F65"/>
  <c r="E65"/>
  <c r="D65"/>
  <c r="D63"/>
  <c r="D62"/>
  <c r="E61"/>
  <c r="D61"/>
  <c r="F61" s="1"/>
  <c r="G61" s="1"/>
  <c r="D59"/>
  <c r="D58"/>
  <c r="D57"/>
  <c r="E56"/>
  <c r="D56"/>
  <c r="F56" s="1"/>
  <c r="G56" s="1"/>
  <c r="D54"/>
  <c r="D53"/>
  <c r="D52"/>
  <c r="E51"/>
  <c r="D51"/>
  <c r="F51" s="1"/>
  <c r="G51" s="1"/>
  <c r="D49"/>
  <c r="D48"/>
  <c r="E47"/>
  <c r="F47" s="1"/>
  <c r="G47" s="1"/>
  <c r="D47"/>
  <c r="D45"/>
  <c r="D44"/>
  <c r="D43"/>
  <c r="E41"/>
  <c r="D41"/>
  <c r="E40"/>
  <c r="E44" s="1"/>
  <c r="E43" s="1"/>
  <c r="F43" s="1"/>
  <c r="G43" s="1"/>
  <c r="D40"/>
  <c r="E39"/>
  <c r="F39" s="1"/>
  <c r="G39" s="1"/>
  <c r="D39"/>
  <c r="D37"/>
  <c r="D36"/>
  <c r="D35"/>
  <c r="D34"/>
  <c r="E33"/>
  <c r="D33"/>
  <c r="D32"/>
  <c r="E31"/>
  <c r="D31"/>
  <c r="E29"/>
  <c r="F29" s="1"/>
  <c r="G29" s="1"/>
  <c r="D29"/>
  <c r="D28"/>
  <c r="D26"/>
  <c r="D25"/>
  <c r="D24"/>
  <c r="E23"/>
  <c r="E25" s="1"/>
  <c r="D23"/>
  <c r="D22"/>
  <c r="D21"/>
  <c r="D20"/>
  <c r="D19"/>
  <c r="D18"/>
  <c r="D17"/>
  <c r="D16"/>
  <c r="E14"/>
  <c r="F14" s="1"/>
  <c r="G14" s="1"/>
  <c r="D14"/>
  <c r="C45" i="1"/>
  <c r="D44"/>
  <c r="D43"/>
  <c r="D42"/>
  <c r="E40"/>
  <c r="D40"/>
  <c r="F40" s="1"/>
  <c r="G40" s="1"/>
  <c r="F39"/>
  <c r="G39" s="1"/>
  <c r="D39"/>
  <c r="D38"/>
  <c r="D37"/>
  <c r="D36"/>
  <c r="F35"/>
  <c r="G35" s="1"/>
  <c r="E35"/>
  <c r="D35"/>
  <c r="D33"/>
  <c r="D32"/>
  <c r="D31"/>
  <c r="E30"/>
  <c r="F30" s="1"/>
  <c r="G30" s="1"/>
  <c r="D30"/>
  <c r="D26"/>
  <c r="D25"/>
  <c r="E24"/>
  <c r="F24" s="1"/>
  <c r="G24" s="1"/>
  <c r="D24"/>
  <c r="D22"/>
  <c r="D21"/>
  <c r="E20"/>
  <c r="D20"/>
  <c r="F20" s="1"/>
  <c r="G20" s="1"/>
  <c r="E19"/>
  <c r="E17" s="1"/>
  <c r="F17" s="1"/>
  <c r="G17" s="1"/>
  <c r="D19"/>
  <c r="D18"/>
  <c r="D17"/>
  <c r="F15"/>
  <c r="G15" s="1"/>
  <c r="D15"/>
  <c r="D14"/>
  <c r="F14" s="1"/>
  <c r="G14" s="1"/>
  <c r="E28" i="2" l="1"/>
  <c r="E24"/>
  <c r="F24" s="1"/>
  <c r="G24" s="1"/>
  <c r="G88" s="1"/>
  <c r="G45" i="1"/>
</calcChain>
</file>

<file path=xl/sharedStrings.xml><?xml version="1.0" encoding="utf-8"?>
<sst xmlns="http://schemas.openxmlformats.org/spreadsheetml/2006/main" count="218" uniqueCount="158">
  <si>
    <t xml:space="preserve">               " Одобрен "</t>
  </si>
  <si>
    <t>"Утверждаю"</t>
  </si>
  <si>
    <t xml:space="preserve"> Наблюдательным Советом</t>
  </si>
  <si>
    <t>Председатель правления</t>
  </si>
  <si>
    <t>Председатель Наблюдательного Совета</t>
  </si>
  <si>
    <t xml:space="preserve"> АО "Biokimyo"</t>
  </si>
  <si>
    <t>__________________У.А.Хайдаров</t>
  </si>
  <si>
    <t xml:space="preserve">  </t>
  </si>
  <si>
    <t>"_____"______________2021 г</t>
  </si>
  <si>
    <t>ПЕРЕЧЕНЬ</t>
  </si>
  <si>
    <t xml:space="preserve">                                                                                                            основных ключевых показателей эффективности по  АО "Biokimyo" за 1 полугодие 2021год                                                                                               </t>
  </si>
  <si>
    <t>№</t>
  </si>
  <si>
    <t>Показатель</t>
  </si>
  <si>
    <t>Удельный вес</t>
  </si>
  <si>
    <t>1 полугодие 2021г</t>
  </si>
  <si>
    <t>Прогноз</t>
  </si>
  <si>
    <t>Факт</t>
  </si>
  <si>
    <t>% выполнения</t>
  </si>
  <si>
    <t>КПЭ F=E*B/100</t>
  </si>
  <si>
    <t>В</t>
  </si>
  <si>
    <t>С</t>
  </si>
  <si>
    <t>D</t>
  </si>
  <si>
    <t>Е</t>
  </si>
  <si>
    <t>I</t>
  </si>
  <si>
    <t>Выполнение прогноза чистой выручки от реализации</t>
  </si>
  <si>
    <t>D/С*100</t>
  </si>
  <si>
    <t>II</t>
  </si>
  <si>
    <t xml:space="preserve">Выполнение прогноза чистой прибыли </t>
  </si>
  <si>
    <t>III</t>
  </si>
  <si>
    <t>Рентабельность активов</t>
  </si>
  <si>
    <t>Крр= Пудн/Аср</t>
  </si>
  <si>
    <t>1. Пудн- прибыль до уплаты налога на прибыль (гр 5, стр 240 или убыток со знаком минус гр 6 стр240 формы№2 " Отчет о финансовых результатах")</t>
  </si>
  <si>
    <t xml:space="preserve">2. Аср- среднеарифметическая величина стоимости активов, расчитываемая по формуле             Аср=(А1+А2)/2, где                                     А1-стоимость активов на начало периода(гр3 стр 400 формы№1                                " Бухгалтерский баланс";                                    А2 - стоимость активов на конец периода(гр4 стр 400 формы№1                            " Бухгалтерский баланс";                    </t>
  </si>
  <si>
    <t>IV</t>
  </si>
  <si>
    <t xml:space="preserve">Снижение себестоимости продукции (в процентах к установленному заданию) З=СП/ТПх100       </t>
  </si>
  <si>
    <t>C/D*100</t>
  </si>
  <si>
    <t xml:space="preserve"> Сп- сумма полной себестоимости товарной продукции, по ф№2 стр 020                                          </t>
  </si>
  <si>
    <t xml:space="preserve">        Тп- сумма товарной продукции в действующих ценах по ф№2 стр 010</t>
  </si>
  <si>
    <t>V</t>
  </si>
  <si>
    <t>Коэффициент использования производственных мощностей (ниже 0,5 ,   то низкий уровень использования производственных мощностей)</t>
  </si>
  <si>
    <t>Ким=Qфакт / ((Qпроект-(Qаренд+Qконсерв))</t>
  </si>
  <si>
    <r>
      <rPr>
        <b/>
        <sz val="10"/>
        <rFont val="Times New Roman"/>
        <family val="1"/>
        <charset val="204"/>
      </rPr>
      <t xml:space="preserve">Qфакт </t>
    </r>
    <r>
      <rPr>
        <sz val="10"/>
        <rFont val="Times New Roman"/>
        <family val="1"/>
        <charset val="204"/>
      </rPr>
      <t>- фактический объем выпущенной продукции за отчетный период в сопоставимом стоимостном выражении</t>
    </r>
  </si>
  <si>
    <r>
      <rPr>
        <b/>
        <sz val="10"/>
        <rFont val="Times New Roman"/>
        <family val="1"/>
        <charset val="204"/>
      </rPr>
      <t>Qпроект</t>
    </r>
    <r>
      <rPr>
        <sz val="10"/>
        <rFont val="Times New Roman"/>
        <family val="1"/>
        <charset val="204"/>
      </rPr>
      <t>- максимальный объём выпуска продукции за установленный период времени в сопоставимом стоимостном выражении,который может достигнут при полном использовании основного технологического оборудования</t>
    </r>
  </si>
  <si>
    <r>
      <rPr>
        <b/>
        <sz val="10"/>
        <rFont val="Times New Roman"/>
        <family val="1"/>
        <charset val="204"/>
      </rPr>
      <t>Qаренд</t>
    </r>
    <r>
      <rPr>
        <sz val="10"/>
        <rFont val="Times New Roman"/>
        <family val="1"/>
        <charset val="204"/>
      </rPr>
      <t>-- объёмы продукции (сопоставимые ), приходящиеся на мощности , сданные в аренду</t>
    </r>
  </si>
  <si>
    <r>
      <rPr>
        <b/>
        <sz val="10"/>
        <rFont val="Times New Roman"/>
        <family val="1"/>
        <charset val="204"/>
      </rPr>
      <t xml:space="preserve">Qконсерв </t>
    </r>
    <r>
      <rPr>
        <sz val="10"/>
        <rFont val="Times New Roman"/>
        <family val="1"/>
        <charset val="204"/>
      </rPr>
      <t>- объёмы продукции (сопоставимые ), приходящиеся на законсервированные мощности</t>
    </r>
  </si>
  <si>
    <t>VI</t>
  </si>
  <si>
    <t>Коэффициент покрытия (платежеспособности)</t>
  </si>
  <si>
    <t>Кпл=А2 / (П2-До)</t>
  </si>
  <si>
    <t>1. А2 -текущие активы разд II актива баланса стр 390</t>
  </si>
  <si>
    <t>2. П2 - обязательства , раздел II пассива баланса , стр 770</t>
  </si>
  <si>
    <t>3.До - долгосрочные обязательства стр 490  Бухгалтерского баланса</t>
  </si>
  <si>
    <t>VII</t>
  </si>
  <si>
    <t>Коэффициент финансовой независимости</t>
  </si>
  <si>
    <t>Ксс= П1 /(П2-До) больше 1</t>
  </si>
  <si>
    <t>1. П1 - источники собственных средств, итог раздела I пассива баланса,стр 480</t>
  </si>
  <si>
    <t>3. До - долгосрочные обязательства стр 490 бухгалтерского баланса</t>
  </si>
  <si>
    <t>VIII</t>
  </si>
  <si>
    <t>Расчет дивидентов</t>
  </si>
  <si>
    <t>IX</t>
  </si>
  <si>
    <t>Рентабельность инвестиций акционеров (TSR)</t>
  </si>
  <si>
    <t>(Цена акции в конце периода - цена акции в начале периода + выплаченные в течении периода дивиденды) /цена акции вначале периода</t>
  </si>
  <si>
    <t>Цена акции  в начале периода</t>
  </si>
  <si>
    <t>Цена акции  в конце периода</t>
  </si>
  <si>
    <t>Дивиденды в течении периода</t>
  </si>
  <si>
    <t xml:space="preserve">Главный бухгалтер </t>
  </si>
  <si>
    <t xml:space="preserve">              К.А.Меметова</t>
  </si>
  <si>
    <t>Начальник  ОСПРБ</t>
  </si>
  <si>
    <t xml:space="preserve">              З.Л.Ряховская</t>
  </si>
  <si>
    <t xml:space="preserve">                                                                                                           дополнительных ключевых показателей эффективности по  АО "Biokimyo"за 1полугодие 2021год                                                                                               </t>
  </si>
  <si>
    <t>1 квартал 2021г</t>
  </si>
  <si>
    <t xml:space="preserve">Прибыль до вычета процентов , налогов (EBIT-Earnigs Before Interest, Taxes) </t>
  </si>
  <si>
    <t>1 Чистая прибыль +</t>
  </si>
  <si>
    <t>2 Расходы по налогу на прибыль+</t>
  </si>
  <si>
    <t>Возмещенный налог на прибыль -</t>
  </si>
  <si>
    <t>(+Чрезвычайные расходы)</t>
  </si>
  <si>
    <t>(- Чрезвычайные доходы)</t>
  </si>
  <si>
    <t>3 Проценты уплаченные +</t>
  </si>
  <si>
    <t xml:space="preserve">   Проценты полученные -</t>
  </si>
  <si>
    <t>EBIT =(1+2+3)</t>
  </si>
  <si>
    <t xml:space="preserve">Прибыль до вычета процентов , налогов и амортизация (EBITDA-Earnigs Before Interest, Taxes,  Depreciation&amp; Amortization) </t>
  </si>
  <si>
    <t>1. EBIT</t>
  </si>
  <si>
    <t>2 Амортизационные отчисления по материальным и нематериальным активам +</t>
  </si>
  <si>
    <t>3.Переоценка активов</t>
  </si>
  <si>
    <t>EBITDA =(I+2+3)</t>
  </si>
  <si>
    <t xml:space="preserve">Соотношение затрат и доходов (CIR) </t>
  </si>
  <si>
    <t>(Операционные расходы/Выручка)</t>
  </si>
  <si>
    <t xml:space="preserve">  Операциоонные расходы(1+2) :</t>
  </si>
  <si>
    <t>1 Себестоимость продаж+</t>
  </si>
  <si>
    <t xml:space="preserve">2 Расходы периода + </t>
  </si>
  <si>
    <t>в т.ч.Расходы по реализации</t>
  </si>
  <si>
    <t xml:space="preserve">Административные расходы </t>
  </si>
  <si>
    <t>Прочие операционные расходы</t>
  </si>
  <si>
    <t>3.Выручка</t>
  </si>
  <si>
    <t>Рентабельность привлеченного капитала (ROCE)</t>
  </si>
  <si>
    <t>(Чистая прибыль / Привлеченный капитал на начало и конец периода)</t>
  </si>
  <si>
    <t>D/С*101</t>
  </si>
  <si>
    <t>1 Чистая прибыль</t>
  </si>
  <si>
    <t>2 Привлеченный капитал на начало и конец периода</t>
  </si>
  <si>
    <t>Рентабельность акционерного капитала (ROE)</t>
  </si>
  <si>
    <t xml:space="preserve">(Чистая прибыль/Cреднегодовой акционерный капитал </t>
  </si>
  <si>
    <t xml:space="preserve">2 Cреднегодовой акционерный капитал </t>
  </si>
  <si>
    <t xml:space="preserve">Коэффициент абсолютной ликвидности </t>
  </si>
  <si>
    <t>(Рекомендуемая нижняя граница этого показателя -0,2, т.е. выполняется условие                             Кал больше 0,2)                                                Кал = Дс / То</t>
  </si>
  <si>
    <t>1. Дс - денежные средства - сумма строк раздела актива баланса , стр 320 (стр330+340+350+360)</t>
  </si>
  <si>
    <t xml:space="preserve">2. То- текущие обязательства,       стр 600 II раздела пассива баланса </t>
  </si>
  <si>
    <t>Оборачиваемость кредиторской задолженности в днях</t>
  </si>
  <si>
    <t>Окр дн = Дп / (Вр / Кз ср)</t>
  </si>
  <si>
    <t>1. Вр - чистая выручка от реализации продукции отчетного периода стр 010,гр 5 форма №2 " Отчет о финансовых результатах"</t>
  </si>
  <si>
    <t>2. Дл- количество календарных дней в периоде</t>
  </si>
  <si>
    <r>
      <t xml:space="preserve">3.  Кз ср - среднее арифметическое значение </t>
    </r>
    <r>
      <rPr>
        <b/>
        <sz val="10"/>
        <rFont val="Times New Roman"/>
        <family val="1"/>
        <charset val="204"/>
      </rPr>
      <t xml:space="preserve">кредиторской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601 раздела II пассива баланса формы №1 " Бухгалтерский баланс"</t>
    </r>
  </si>
  <si>
    <t>Оборачиваемость дебиторской задолженности в днях</t>
  </si>
  <si>
    <t>Одз дн = Дп / (Вр / Дз ср</t>
  </si>
  <si>
    <t>C/D*101</t>
  </si>
  <si>
    <r>
      <t xml:space="preserve">3.  Дз ср - среднее арифметическое значение </t>
    </r>
    <r>
      <rPr>
        <b/>
        <sz val="10"/>
        <rFont val="Times New Roman"/>
        <family val="1"/>
        <charset val="204"/>
      </rPr>
      <t xml:space="preserve">дебиторской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210 раздела II актива баланса формы №1                                                              " Бухгалтерский баланс"</t>
    </r>
  </si>
  <si>
    <t>Коэффициент износа основных средств          (превышает 0,5 значительная изношенность оборудования)</t>
  </si>
  <si>
    <t>Кизн = И / О</t>
  </si>
  <si>
    <r>
      <rPr>
        <b/>
        <sz val="10"/>
        <rFont val="Times New Roman"/>
        <family val="1"/>
        <charset val="204"/>
      </rPr>
      <t xml:space="preserve">И </t>
    </r>
    <r>
      <rPr>
        <sz val="10"/>
        <rFont val="Times New Roman"/>
        <family val="1"/>
        <charset val="204"/>
      </rPr>
      <t>- износ основных средств - строка 011 формы№1 "Бухгалтерский баланс"</t>
    </r>
  </si>
  <si>
    <r>
      <t xml:space="preserve">О - </t>
    </r>
    <r>
      <rPr>
        <sz val="10"/>
        <rFont val="Times New Roman"/>
        <family val="1"/>
        <charset val="204"/>
      </rPr>
      <t xml:space="preserve">первоначальная стоимость основных средств- строка 010 формы№1 " Бухгалтерский баланс" </t>
    </r>
  </si>
  <si>
    <t>X</t>
  </si>
  <si>
    <t>Производительность труда</t>
  </si>
  <si>
    <t>Вч= Вр / Чср</t>
  </si>
  <si>
    <r>
      <t xml:space="preserve">1 </t>
    </r>
    <r>
      <rPr>
        <b/>
        <sz val="10"/>
        <rFont val="Times New Roman"/>
        <family val="1"/>
        <charset val="204"/>
      </rPr>
      <t>Вр</t>
    </r>
    <r>
      <rPr>
        <sz val="10"/>
        <rFont val="Times New Roman"/>
        <family val="1"/>
        <charset val="204"/>
      </rPr>
      <t xml:space="preserve">- чистая выручка от реализации продукции отчетного периода ,сум;(стр 010, гр 5 формы 2 "Отчет о финансовых результатах" </t>
    </r>
  </si>
  <si>
    <r>
      <t xml:space="preserve">2 </t>
    </r>
    <r>
      <rPr>
        <b/>
        <sz val="10"/>
        <rFont val="Times New Roman"/>
        <family val="1"/>
        <charset val="204"/>
      </rPr>
      <t>Чср -</t>
    </r>
    <r>
      <rPr>
        <sz val="10"/>
        <rFont val="Times New Roman"/>
        <family val="1"/>
        <charset val="204"/>
      </rPr>
      <t xml:space="preserve"> среднесписочная численность сотрудников организации </t>
    </r>
  </si>
  <si>
    <t>XI</t>
  </si>
  <si>
    <t xml:space="preserve">Коэффициент обновления  основных средств                                 </t>
  </si>
  <si>
    <t>Кн = Ан / Аос к</t>
  </si>
  <si>
    <r>
      <rPr>
        <b/>
        <sz val="10"/>
        <rFont val="Times New Roman"/>
        <family val="1"/>
        <charset val="204"/>
      </rPr>
      <t xml:space="preserve">Ан </t>
    </r>
    <r>
      <rPr>
        <sz val="10"/>
        <rFont val="Times New Roman"/>
        <family val="1"/>
        <charset val="204"/>
      </rPr>
      <t>- балансовая стоимость поступивших за период основных средств (строка 101, гр2 формы статотчетности 2- moliya "Отчет о наличии и движении основных средств и других нефинансовых активов"</t>
    </r>
  </si>
  <si>
    <r>
      <t xml:space="preserve">Аос к </t>
    </r>
    <r>
      <rPr>
        <sz val="10"/>
        <rFont val="Times New Roman"/>
        <family val="1"/>
        <charset val="204"/>
      </rPr>
      <t xml:space="preserve">-балансовая остаточная стоимость всех основных средств на конец периода (стр 101, гр 9  формы статотчетности  2- moliya "Отчет о наличии и движении основных средств и других нефинансовых активов" </t>
    </r>
  </si>
  <si>
    <t>XII</t>
  </si>
  <si>
    <t>Фондоотдача</t>
  </si>
  <si>
    <t>Фо= Вр / Фср</t>
  </si>
  <si>
    <r>
      <t xml:space="preserve">2 </t>
    </r>
    <r>
      <rPr>
        <b/>
        <sz val="10"/>
        <rFont val="Times New Roman"/>
        <family val="1"/>
        <charset val="204"/>
      </rPr>
      <t xml:space="preserve">Фср </t>
    </r>
    <r>
      <rPr>
        <sz val="10"/>
        <rFont val="Times New Roman"/>
        <family val="1"/>
        <charset val="204"/>
      </rPr>
      <t>- среднеарифметическая величина ОС за отчетный период. Определяется по формуле        Фср= (Ф1+ Ф2) / 2, где   Ф1 и Ф2 - стоимость ОС на начало и конец отчетного периода ,сум; стр 012, гр 3 и 4 форма№1 "Бухгалтерский баланс"</t>
    </r>
  </si>
  <si>
    <t>XIII</t>
  </si>
  <si>
    <t>Затраты на обучение персонала , в расчете на одного работника</t>
  </si>
  <si>
    <t>Зобуч / Чср</t>
  </si>
  <si>
    <t xml:space="preserve">1.Зобуч -  затраты на обучение персонала </t>
  </si>
  <si>
    <t xml:space="preserve">2. Чср- среднесписочная численность сотрудников организации </t>
  </si>
  <si>
    <t>XIV</t>
  </si>
  <si>
    <t xml:space="preserve">Коэффициент текучести кадров </t>
  </si>
  <si>
    <t>Чнач / Чкон</t>
  </si>
  <si>
    <t>1. Чнач и Чкон - численность сотрудников организации на начало и конец периода</t>
  </si>
  <si>
    <t>344/338</t>
  </si>
  <si>
    <t>XV</t>
  </si>
  <si>
    <t>Энергоэффективность (доля затрат на энергию в структуре себестоимости продукции)</t>
  </si>
  <si>
    <t>Зз / Зп</t>
  </si>
  <si>
    <r>
      <rPr>
        <b/>
        <sz val="10"/>
        <rFont val="Times New Roman"/>
        <family val="1"/>
        <charset val="204"/>
      </rPr>
      <t xml:space="preserve">Зз </t>
    </r>
    <r>
      <rPr>
        <sz val="10"/>
        <rFont val="Times New Roman"/>
        <family val="1"/>
        <charset val="204"/>
      </rPr>
      <t>- совокупная стоимость затрат производственного назначения на горюче-смазочные материалы , теплоснабжение, потребление электричества, газоснабжение</t>
    </r>
  </si>
  <si>
    <r>
      <rPr>
        <b/>
        <sz val="10"/>
        <rFont val="Times New Roman"/>
        <family val="1"/>
        <charset val="204"/>
      </rPr>
      <t>Зп</t>
    </r>
    <r>
      <rPr>
        <sz val="10"/>
        <rFont val="Times New Roman"/>
        <family val="1"/>
        <charset val="204"/>
      </rPr>
      <t xml:space="preserve"> - себестоимость произведенной продукции</t>
    </r>
  </si>
  <si>
    <t>Итого</t>
  </si>
  <si>
    <t>Интегральный коэффициент эффективности за 1полугодие 2021 года</t>
  </si>
  <si>
    <t xml:space="preserve">по АО "Biokimyo "  </t>
  </si>
  <si>
    <t>Показатели</t>
  </si>
  <si>
    <t>Основные ключевые показатели эффективности</t>
  </si>
  <si>
    <t>Дополнительные ключевые показатели эффективности</t>
  </si>
  <si>
    <t xml:space="preserve">Итого ИКЭ </t>
  </si>
  <si>
    <t>Председатель правления                                      У.А. Хайдаров</t>
  </si>
  <si>
    <t xml:space="preserve">                     АО "Biokimyo" </t>
  </si>
  <si>
    <t xml:space="preserve">                    Главный бухгалтер                                                  К.А Меметова</t>
  </si>
  <si>
    <t xml:space="preserve">                    Начальник ОСПРБ                                                    З.Л.Ряховская</t>
  </si>
</sst>
</file>

<file path=xl/styles.xml><?xml version="1.0" encoding="utf-8"?>
<styleSheet xmlns="http://schemas.openxmlformats.org/spreadsheetml/2006/main">
  <numFmts count="12">
    <numFmt numFmtId="164" formatCode="#,##0.0"/>
    <numFmt numFmtId="165" formatCode="#,##0.000"/>
    <numFmt numFmtId="166" formatCode="#,##0.00;[Red]\(#,##0.00\)"/>
    <numFmt numFmtId="167" formatCode="&quot;$&quot;#,##0_);[Red]\(&quot;$&quot;#,##0\)"/>
    <numFmt numFmtId="168" formatCode="&quot;$&quot;#,##0.00_);[Red]\(&quot;$&quot;#,##0.00\)"/>
    <numFmt numFmtId="169" formatCode="_-* #,##0.00[$€-1]_-;\-* #,##0.00[$€-1]_-;_-* &quot;-&quot;??[$€-1]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#,##0.0_ ;[Red]\-#,##0.0\ "/>
    <numFmt numFmtId="173" formatCode="_(* #,##0.00_);_(* \(#,##0.00\);_(* &quot;-&quot;??_);_(@_)"/>
    <numFmt numFmtId="174" formatCode="#,##0__;[Red]\-#,##0__;"/>
    <numFmt numFmtId="175" formatCode="0.0"/>
  </numFmts>
  <fonts count="5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186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돋움"/>
      <family val="3"/>
      <charset val="129"/>
    </font>
    <font>
      <sz val="11"/>
      <name val="돋움"/>
      <family val="2"/>
      <charset val="129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0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4" applyNumberFormat="0" applyAlignment="0" applyProtection="0"/>
    <xf numFmtId="0" fontId="15" fillId="22" borderId="5" applyNumberFormat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4" applyNumberFormat="0" applyAlignment="0" applyProtection="0"/>
    <xf numFmtId="0" fontId="23" fillId="0" borderId="9" applyNumberFormat="0" applyFill="0" applyAlignment="0" applyProtection="0"/>
    <xf numFmtId="0" fontId="24" fillId="23" borderId="0" applyNumberFormat="0" applyBorder="0" applyAlignment="0" applyProtection="0"/>
    <xf numFmtId="0" fontId="25" fillId="0" borderId="0"/>
    <xf numFmtId="0" fontId="2" fillId="24" borderId="10" applyNumberFormat="0" applyFont="0" applyAlignment="0" applyProtection="0"/>
    <xf numFmtId="0" fontId="26" fillId="21" borderId="11" applyNumberFormat="0" applyAlignment="0" applyProtection="0"/>
    <xf numFmtId="9" fontId="16" fillId="0" borderId="0" applyFont="0" applyFill="0" applyProtection="0">
      <alignment horizontal="center"/>
    </xf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6" fillId="0" borderId="0"/>
    <xf numFmtId="0" fontId="30" fillId="8" borderId="4" applyNumberFormat="0" applyAlignment="0" applyProtection="0"/>
    <xf numFmtId="0" fontId="31" fillId="21" borderId="11" applyNumberFormat="0" applyAlignment="0" applyProtection="0"/>
    <xf numFmtId="0" fontId="32" fillId="21" borderId="4" applyNumberFormat="0" applyAlignment="0" applyProtection="0"/>
    <xf numFmtId="170" fontId="10" fillId="0" borderId="0" applyFon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22" borderId="5" applyNumberFormat="0" applyAlignment="0" applyProtection="0"/>
    <xf numFmtId="0" fontId="38" fillId="0" borderId="0" applyNumberFormat="0" applyFill="0" applyBorder="0" applyAlignment="0" applyProtection="0"/>
    <xf numFmtId="0" fontId="39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40" fillId="0" borderId="0"/>
    <xf numFmtId="0" fontId="2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25" fillId="0" borderId="0" applyNumberFormat="0" applyFont="0" applyFill="0" applyBorder="0" applyAlignment="0" applyProtection="0">
      <alignment vertical="top"/>
    </xf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" fillId="0" borderId="0"/>
    <xf numFmtId="0" fontId="10" fillId="0" borderId="0"/>
    <xf numFmtId="0" fontId="2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25" fillId="24" borderId="10" applyNumberFormat="0" applyFont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10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46" fillId="5" borderId="0" applyNumberFormat="0" applyBorder="0" applyAlignment="0" applyProtection="0"/>
    <xf numFmtId="0" fontId="47" fillId="0" borderId="0"/>
    <xf numFmtId="0" fontId="48" fillId="0" borderId="0"/>
  </cellStyleXfs>
  <cellXfs count="101">
    <xf numFmtId="0" fontId="0" fillId="0" borderId="0" xfId="0"/>
    <xf numFmtId="4" fontId="3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4" fontId="5" fillId="0" borderId="0" xfId="0" applyNumberFormat="1" applyFont="1" applyFill="1"/>
    <xf numFmtId="4" fontId="5" fillId="0" borderId="0" xfId="0" applyNumberFormat="1" applyFont="1" applyFill="1" applyAlignment="1"/>
    <xf numFmtId="4" fontId="6" fillId="0" borderId="0" xfId="0" applyNumberFormat="1" applyFont="1" applyFill="1" applyAlignment="1">
      <alignment horizontal="center" wrapText="1"/>
    </xf>
    <xf numFmtId="4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8" fillId="2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/>
    <xf numFmtId="3" fontId="8" fillId="2" borderId="1" xfId="0" applyNumberFormat="1" applyFont="1" applyFill="1" applyBorder="1"/>
    <xf numFmtId="164" fontId="8" fillId="2" borderId="1" xfId="0" applyNumberFormat="1" applyFont="1" applyFill="1" applyBorder="1" applyAlignment="1"/>
    <xf numFmtId="4" fontId="8" fillId="2" borderId="1" xfId="0" applyNumberFormat="1" applyFont="1" applyFill="1" applyBorder="1"/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/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wrapText="1"/>
    </xf>
    <xf numFmtId="3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/>
    <xf numFmtId="0" fontId="8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3" fontId="8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4" fontId="8" fillId="2" borderId="1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/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/>
    <xf numFmtId="4" fontId="5" fillId="0" borderId="0" xfId="0" applyNumberFormat="1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0" fillId="25" borderId="0" xfId="0" applyFill="1" applyBorder="1"/>
    <xf numFmtId="175" fontId="0" fillId="0" borderId="0" xfId="0" applyNumberFormat="1"/>
    <xf numFmtId="3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/>
    </xf>
    <xf numFmtId="0" fontId="0" fillId="2" borderId="0" xfId="0" applyFill="1" applyBorder="1"/>
    <xf numFmtId="4" fontId="4" fillId="2" borderId="1" xfId="0" applyNumberFormat="1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3" fontId="0" fillId="0" borderId="1" xfId="0" applyNumberFormat="1" applyBorder="1" applyAlignment="1"/>
    <xf numFmtId="4" fontId="49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 wrapText="1"/>
    </xf>
    <xf numFmtId="3" fontId="0" fillId="0" borderId="1" xfId="0" applyNumberFormat="1" applyFont="1" applyBorder="1" applyAlignment="1"/>
    <xf numFmtId="0" fontId="4" fillId="2" borderId="1" xfId="0" applyFont="1" applyFill="1" applyBorder="1" applyAlignment="1">
      <alignment horizontal="left" vertical="top" wrapText="1"/>
    </xf>
    <xf numFmtId="3" fontId="0" fillId="2" borderId="1" xfId="0" applyNumberFormat="1" applyFill="1" applyBorder="1" applyAlignment="1"/>
    <xf numFmtId="0" fontId="0" fillId="0" borderId="1" xfId="0" applyBorder="1"/>
    <xf numFmtId="0" fontId="7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4" fontId="4" fillId="0" borderId="1" xfId="0" applyNumberFormat="1" applyFont="1" applyFill="1" applyBorder="1"/>
    <xf numFmtId="4" fontId="8" fillId="0" borderId="1" xfId="0" applyNumberFormat="1" applyFont="1" applyFill="1" applyBorder="1" applyAlignment="1">
      <alignment wrapText="1"/>
    </xf>
    <xf numFmtId="164" fontId="50" fillId="0" borderId="1" xfId="0" applyNumberFormat="1" applyFont="1" applyBorder="1" applyAlignment="1">
      <alignment horizontal="center"/>
    </xf>
    <xf numFmtId="0" fontId="51" fillId="0" borderId="13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 wrapText="1"/>
    </xf>
    <xf numFmtId="175" fontId="52" fillId="0" borderId="16" xfId="0" applyNumberFormat="1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 wrapText="1"/>
    </xf>
    <xf numFmtId="175" fontId="52" fillId="0" borderId="18" xfId="0" applyNumberFormat="1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175" fontId="51" fillId="0" borderId="20" xfId="0" applyNumberFormat="1" applyFont="1" applyBorder="1" applyAlignment="1">
      <alignment horizontal="center" vertical="center"/>
    </xf>
    <xf numFmtId="0" fontId="51" fillId="0" borderId="0" xfId="0" applyFont="1" applyFill="1" applyBorder="1" applyAlignment="1">
      <alignment horizontal="left" wrapText="1"/>
    </xf>
    <xf numFmtId="0" fontId="51" fillId="0" borderId="0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center" wrapText="1"/>
    </xf>
    <xf numFmtId="0" fontId="50" fillId="0" borderId="0" xfId="0" applyFont="1"/>
    <xf numFmtId="0" fontId="51" fillId="0" borderId="0" xfId="0" applyFont="1" applyAlignment="1">
      <alignment horizontal="center"/>
    </xf>
    <xf numFmtId="0" fontId="51" fillId="0" borderId="0" xfId="0" applyFont="1" applyFill="1" applyBorder="1" applyAlignment="1">
      <alignment horizontal="center" wrapText="1"/>
    </xf>
    <xf numFmtId="0" fontId="51" fillId="0" borderId="0" xfId="0" applyFont="1" applyAlignment="1">
      <alignment horizontal="left"/>
    </xf>
    <xf numFmtId="4" fontId="3" fillId="0" borderId="0" xfId="0" applyNumberFormat="1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 wrapText="1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/>
    </xf>
  </cellXfs>
  <cellStyles count="16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_Balance" xfId="46"/>
    <cellStyle name="Currency [0]_SCHEDULE.XLS" xfId="47"/>
    <cellStyle name="Currency_SCHEDULE.XLS" xfId="48"/>
    <cellStyle name="Euro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Input" xfId="56"/>
    <cellStyle name="Linked Cell" xfId="57"/>
    <cellStyle name="Neutral" xfId="58"/>
    <cellStyle name="Normal_Sheet1" xfId="59"/>
    <cellStyle name="Note" xfId="60"/>
    <cellStyle name="Output" xfId="61"/>
    <cellStyle name="Percent_FinPlan" xfId="62"/>
    <cellStyle name="Title" xfId="63"/>
    <cellStyle name="Total" xfId="64"/>
    <cellStyle name="Warning Text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Баланс ИПК &quot;ШАРК&quot; (в рублях)" xfId="72"/>
    <cellStyle name="Ввод  2" xfId="73"/>
    <cellStyle name="Вывод 2" xfId="74"/>
    <cellStyle name="Вычисление 2" xfId="75"/>
    <cellStyle name="Денежный 2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" xfId="85"/>
    <cellStyle name="Обычный 11" xfId="86"/>
    <cellStyle name="Обычный 12" xfId="87"/>
    <cellStyle name="Обычный 13" xfId="88"/>
    <cellStyle name="Обычный 14" xfId="89"/>
    <cellStyle name="Обычный 15" xfId="90"/>
    <cellStyle name="Обычный 16" xfId="91"/>
    <cellStyle name="Обычный 16 2" xfId="92"/>
    <cellStyle name="Обычный 16_Иловалар" xfId="93"/>
    <cellStyle name="Обычный 17" xfId="94"/>
    <cellStyle name="Обычный 18" xfId="95"/>
    <cellStyle name="Обычный 19" xfId="96"/>
    <cellStyle name="Обычный 2" xfId="97"/>
    <cellStyle name="Обычный 2 2" xfId="98"/>
    <cellStyle name="Обычный 2 2 2" xfId="99"/>
    <cellStyle name="Обычный 2 2 3" xfId="100"/>
    <cellStyle name="Обычный 2 2_паспорт локализации холодильников 2012г версия для Р.М " xfId="101"/>
    <cellStyle name="Обычный 2 3" xfId="102"/>
    <cellStyle name="Обычный 2 3 2" xfId="103"/>
    <cellStyle name="Обычный 2 3_Иловалар" xfId="104"/>
    <cellStyle name="Обычный 2 4" xfId="105"/>
    <cellStyle name="Обычный 2_Прогноз Баланс и фин результат за 2014г для БП" xfId="106"/>
    <cellStyle name="Обычный 26" xfId="107"/>
    <cellStyle name="Обычный 27" xfId="108"/>
    <cellStyle name="Обычный 28" xfId="109"/>
    <cellStyle name="Обычный 3" xfId="110"/>
    <cellStyle name="Обычный 3 2" xfId="111"/>
    <cellStyle name="Обычный 3 2 2" xfId="112"/>
    <cellStyle name="Обычный 3 2 2 2" xfId="113"/>
    <cellStyle name="Обычный 3 2 2_паспорт локализации холодильников 2012г версия для Р.М " xfId="114"/>
    <cellStyle name="Обычный 3 2 3" xfId="115"/>
    <cellStyle name="Обычный 3 2_паспорт локализации холодильников 2012г версия для Р.М " xfId="116"/>
    <cellStyle name="Обычный 3 3" xfId="117"/>
    <cellStyle name="Обычный 3_Сино-308 15.12.10" xfId="118"/>
    <cellStyle name="Обычный 4" xfId="119"/>
    <cellStyle name="Обычный 4 2" xfId="120"/>
    <cellStyle name="Обычный 4 2 2" xfId="121"/>
    <cellStyle name="Обычный 4 2 3" xfId="122"/>
    <cellStyle name="Обычный 4 2_паспорт локализации холодильников 2012г версия для Р.М " xfId="123"/>
    <cellStyle name="Обычный 4 3" xfId="124"/>
    <cellStyle name="Обычный 5" xfId="125"/>
    <cellStyle name="Обычный 5 2" xfId="126"/>
    <cellStyle name="Обычный 5 3" xfId="127"/>
    <cellStyle name="Обычный 5_паспорт локализации холодильников 2012г версия для Р.М " xfId="128"/>
    <cellStyle name="Обычный 6" xfId="129"/>
    <cellStyle name="Обычный 7" xfId="130"/>
    <cellStyle name="Обычный 8" xfId="131"/>
    <cellStyle name="Обычный 9" xfId="132"/>
    <cellStyle name="Плохой 2" xfId="133"/>
    <cellStyle name="Пояснение 2" xfId="134"/>
    <cellStyle name="Примечание 2" xfId="135"/>
    <cellStyle name="Процентный 2" xfId="136"/>
    <cellStyle name="Процентный 3" xfId="137"/>
    <cellStyle name="Процентный 3 2" xfId="138"/>
    <cellStyle name="Процентный 4" xfId="139"/>
    <cellStyle name="Процентный 5" xfId="140"/>
    <cellStyle name="Связанная ячейка 2" xfId="141"/>
    <cellStyle name="Текст предупреждения 2" xfId="142"/>
    <cellStyle name="Финансовый 2" xfId="143"/>
    <cellStyle name="Финансовый 2 2" xfId="144"/>
    <cellStyle name="Финансовый 2 2 2" xfId="145"/>
    <cellStyle name="Финансовый 2 2 2 2" xfId="146"/>
    <cellStyle name="Финансовый 2 3" xfId="147"/>
    <cellStyle name="Финансовый 3" xfId="148"/>
    <cellStyle name="Финансовый 3 2" xfId="149"/>
    <cellStyle name="Финансовый 4" xfId="150"/>
    <cellStyle name="Финансовый 4 2" xfId="151"/>
    <cellStyle name="Финансовый 4 3" xfId="152"/>
    <cellStyle name="Финансовый 5" xfId="153"/>
    <cellStyle name="Финансовый 6" xfId="154"/>
    <cellStyle name="Финансовый 7" xfId="155"/>
    <cellStyle name="Финансовый 8" xfId="156"/>
    <cellStyle name="Хороший 2" xfId="157"/>
    <cellStyle name="표준_BACK-UP" xfId="158"/>
    <cellStyle name="常规_PK_CNcntr(Bolt-11)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&#1091;&#1084;&#1077;&#1085;&#1090;&#1099;\&#1076;&#1086;&#1082;&#1091;&#1084;&#1077;&#1085;&#1090;&#1099;%20&#1089;%20&#1089;%20&#1076;&#1080;&#1089;&#1082;&#1072;\&#1041;&#1080;&#1079;&#1085;&#1077;&#1089;-&#1087;&#1083;&#1072;&#1085;%202010-2021&#1075;&#1075;\&#1041;&#1048;&#1047;&#1053;&#1045;&#1057;-&#1055;&#1051;&#1040;&#1053;%20&#1041;&#1048;&#1054;&#1050;&#1048;&#1052;&#1025;%202021&#1075;\&#1041;&#1048;&#1047;&#1053;&#1045;&#1057;-&#1055;&#1051;&#1040;&#1053;%20&#1041;&#1048;&#1054;&#1050;&#1048;&#1052;&#1025;%202021&#1075;%20&#1091;&#1090;&#1074;\&#1041;&#1080;&#1079;&#1085;&#1077;&#1089;-&#1087;&#1083;&#1072;&#1085;%20&#1085;&#1072;%202021%20&#1075;&#1086;&#1076;_&#1052;&#1040;&#1056;&#1058;\&#1050;&#1055;&#1069;%20&#1079;&#1072;%202021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ПЭ основ"/>
      <sheetName val="КПЭ допол"/>
      <sheetName val="КПЭ основ 1кв"/>
      <sheetName val="КПЭ допол 1кв"/>
      <sheetName val="Интеграл коэф 1кв 21г"/>
      <sheetName val="КПЭ основ 1пг"/>
      <sheetName val="КПЭ допол 1пг21"/>
      <sheetName val="Интеграл коэф 1пг21г"/>
      <sheetName val="Лист2"/>
    </sheetNames>
    <sheetDataSet>
      <sheetData sheetId="0">
        <row r="14">
          <cell r="E14">
            <v>99998527</v>
          </cell>
        </row>
        <row r="15">
          <cell r="E15">
            <v>9956130</v>
          </cell>
        </row>
        <row r="17">
          <cell r="E17">
            <v>0.2011489718571528</v>
          </cell>
        </row>
        <row r="18">
          <cell r="E18">
            <v>11811918</v>
          </cell>
        </row>
        <row r="19">
          <cell r="E19">
            <v>58722239</v>
          </cell>
        </row>
        <row r="20">
          <cell r="E20">
            <v>0.88238408751760911</v>
          </cell>
        </row>
        <row r="21">
          <cell r="E21">
            <v>88237109</v>
          </cell>
        </row>
        <row r="22">
          <cell r="E22">
            <v>99998527</v>
          </cell>
        </row>
        <row r="24">
          <cell r="E24">
            <v>0.76899780737808432</v>
          </cell>
        </row>
        <row r="25">
          <cell r="E25">
            <v>99998527</v>
          </cell>
        </row>
        <row r="26">
          <cell r="E26">
            <v>130037467</v>
          </cell>
        </row>
        <row r="30">
          <cell r="E30">
            <v>3.2691652602587071</v>
          </cell>
        </row>
        <row r="31">
          <cell r="E31">
            <v>43746688</v>
          </cell>
        </row>
        <row r="32">
          <cell r="E32">
            <v>16131608</v>
          </cell>
        </row>
        <row r="33">
          <cell r="E33">
            <v>2750000</v>
          </cell>
        </row>
        <row r="35">
          <cell r="E35">
            <v>3.5415666786831599</v>
          </cell>
        </row>
        <row r="36">
          <cell r="E36">
            <v>47391857</v>
          </cell>
        </row>
        <row r="37">
          <cell r="E37">
            <v>16131608</v>
          </cell>
        </row>
        <row r="38">
          <cell r="E38">
            <v>2750000</v>
          </cell>
        </row>
        <row r="39">
          <cell r="E39">
            <v>11712224</v>
          </cell>
        </row>
        <row r="40">
          <cell r="E40">
            <v>1.2238805970149254</v>
          </cell>
        </row>
        <row r="42">
          <cell r="E42">
            <v>3350</v>
          </cell>
        </row>
        <row r="43">
          <cell r="E43">
            <v>3350</v>
          </cell>
        </row>
        <row r="44">
          <cell r="E44">
            <v>4100</v>
          </cell>
        </row>
      </sheetData>
      <sheetData sheetId="1">
        <row r="14">
          <cell r="E14">
            <v>12511418</v>
          </cell>
        </row>
        <row r="16">
          <cell r="E16">
            <v>9956130</v>
          </cell>
        </row>
        <row r="17">
          <cell r="E17">
            <v>1855788</v>
          </cell>
        </row>
        <row r="21">
          <cell r="E21">
            <v>699500</v>
          </cell>
        </row>
        <row r="23">
          <cell r="E23">
            <v>12511418</v>
          </cell>
        </row>
        <row r="24">
          <cell r="E24">
            <v>14184754.26</v>
          </cell>
        </row>
        <row r="25">
          <cell r="E25">
            <v>12511418</v>
          </cell>
        </row>
        <row r="26">
          <cell r="E26">
            <v>1673336.26</v>
          </cell>
        </row>
        <row r="28">
          <cell r="E28">
            <v>14184754.26</v>
          </cell>
        </row>
        <row r="29">
          <cell r="E29">
            <v>0.88238408751760911</v>
          </cell>
        </row>
        <row r="31">
          <cell r="E31">
            <v>88237109</v>
          </cell>
        </row>
        <row r="32">
          <cell r="E32">
            <v>82285318</v>
          </cell>
        </row>
        <row r="33">
          <cell r="E33">
            <v>5951791</v>
          </cell>
        </row>
        <row r="34">
          <cell r="E34">
            <v>153702</v>
          </cell>
        </row>
        <row r="35">
          <cell r="E35">
            <v>1855898</v>
          </cell>
        </row>
        <row r="36">
          <cell r="E36">
            <v>3942191</v>
          </cell>
        </row>
        <row r="37">
          <cell r="E37">
            <v>99998527</v>
          </cell>
        </row>
        <row r="39">
          <cell r="E39">
            <v>40.089327648421992</v>
          </cell>
        </row>
        <row r="40">
          <cell r="E40">
            <v>9956130</v>
          </cell>
        </row>
        <row r="41">
          <cell r="E41">
            <v>24834864</v>
          </cell>
        </row>
        <row r="43">
          <cell r="E43">
            <v>20.6378915696516</v>
          </cell>
        </row>
        <row r="44">
          <cell r="E44">
            <v>9956130</v>
          </cell>
        </row>
        <row r="45">
          <cell r="E45">
            <v>48241992</v>
          </cell>
        </row>
        <row r="47">
          <cell r="E47">
            <v>0.84033398676750959</v>
          </cell>
        </row>
        <row r="48">
          <cell r="E48">
            <v>11245020</v>
          </cell>
        </row>
        <row r="49">
          <cell r="E49">
            <v>13381608</v>
          </cell>
        </row>
        <row r="51">
          <cell r="E51">
            <v>13.313194078348774</v>
          </cell>
        </row>
        <row r="52">
          <cell r="E52">
            <v>99998527</v>
          </cell>
        </row>
        <row r="53">
          <cell r="E53">
            <v>181</v>
          </cell>
        </row>
        <row r="54">
          <cell r="E54">
            <v>7355247.5</v>
          </cell>
        </row>
        <row r="56">
          <cell r="E56">
            <v>12.424134322498571</v>
          </cell>
        </row>
        <row r="57">
          <cell r="E57">
            <v>99998527</v>
          </cell>
        </row>
        <row r="58">
          <cell r="E58">
            <v>181</v>
          </cell>
        </row>
        <row r="59">
          <cell r="E59">
            <v>6864061.5</v>
          </cell>
        </row>
        <row r="61">
          <cell r="E61">
            <v>0.61560360453700136</v>
          </cell>
        </row>
        <row r="62">
          <cell r="E62">
            <v>26072223</v>
          </cell>
        </row>
        <row r="63">
          <cell r="E63">
            <v>42352291</v>
          </cell>
        </row>
        <row r="65">
          <cell r="E65">
            <v>290693.39244186046</v>
          </cell>
        </row>
        <row r="66">
          <cell r="E66">
            <v>99998527</v>
          </cell>
        </row>
        <row r="67">
          <cell r="E67">
            <v>344</v>
          </cell>
        </row>
        <row r="69">
          <cell r="E69">
            <v>0.49532962638730993</v>
          </cell>
        </row>
        <row r="70">
          <cell r="E70">
            <v>8064000</v>
          </cell>
        </row>
        <row r="71">
          <cell r="E71">
            <v>16280068</v>
          </cell>
        </row>
        <row r="73">
          <cell r="E73">
            <v>7.488839555015586</v>
          </cell>
        </row>
        <row r="74">
          <cell r="E74">
            <v>99998527</v>
          </cell>
        </row>
        <row r="75">
          <cell r="E75">
            <v>13353007</v>
          </cell>
        </row>
        <row r="78">
          <cell r="E78">
            <v>19693.3</v>
          </cell>
        </row>
        <row r="79">
          <cell r="E79">
            <v>344</v>
          </cell>
        </row>
        <row r="81">
          <cell r="E81">
            <v>1.0087976539589443</v>
          </cell>
        </row>
        <row r="82">
          <cell r="E82" t="str">
            <v>344  /   341</v>
          </cell>
        </row>
        <row r="84">
          <cell r="E84">
            <v>8.0026597608516992E-2</v>
          </cell>
        </row>
        <row r="85">
          <cell r="E85">
            <v>7009155</v>
          </cell>
        </row>
        <row r="86">
          <cell r="E86">
            <v>87585318</v>
          </cell>
        </row>
      </sheetData>
      <sheetData sheetId="2"/>
      <sheetData sheetId="3"/>
      <sheetData sheetId="4"/>
      <sheetData sheetId="5">
        <row r="45">
          <cell r="G45">
            <v>107.21671494062198</v>
          </cell>
        </row>
      </sheetData>
      <sheetData sheetId="6">
        <row r="88">
          <cell r="G88">
            <v>87.452527888765573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B15"/>
  <sheetViews>
    <sheetView workbookViewId="0">
      <selection activeCell="F12" sqref="F12"/>
    </sheetView>
  </sheetViews>
  <sheetFormatPr defaultRowHeight="12.75"/>
  <cols>
    <col min="1" max="1" width="62.140625" customWidth="1"/>
    <col min="2" max="2" width="28.5703125" customWidth="1"/>
  </cols>
  <sheetData>
    <row r="1" spans="1:2" ht="15.75">
      <c r="A1" s="85" t="s">
        <v>148</v>
      </c>
      <c r="B1" s="85"/>
    </row>
    <row r="2" spans="1:2" ht="15.75">
      <c r="A2" s="85" t="s">
        <v>149</v>
      </c>
      <c r="B2" s="85"/>
    </row>
    <row r="3" spans="1:2" ht="13.5" thickBot="1"/>
    <row r="4" spans="1:2" ht="38.25" customHeight="1" thickBot="1">
      <c r="A4" s="73" t="s">
        <v>150</v>
      </c>
      <c r="B4" s="74" t="s">
        <v>17</v>
      </c>
    </row>
    <row r="5" spans="1:2" ht="46.5" customHeight="1">
      <c r="A5" s="75" t="s">
        <v>151</v>
      </c>
      <c r="B5" s="76">
        <f>'[1]КПЭ основ 1пг'!G45</f>
        <v>107.21671494062198</v>
      </c>
    </row>
    <row r="6" spans="1:2" ht="72" customHeight="1">
      <c r="A6" s="77" t="s">
        <v>152</v>
      </c>
      <c r="B6" s="78">
        <v>89.4</v>
      </c>
    </row>
    <row r="7" spans="1:2" ht="29.25" customHeight="1" thickBot="1">
      <c r="A7" s="79" t="s">
        <v>153</v>
      </c>
      <c r="B7" s="80">
        <f>(B5+B6)/2</f>
        <v>98.308357470310995</v>
      </c>
    </row>
    <row r="9" spans="1:2" ht="48" customHeight="1">
      <c r="A9" s="86" t="s">
        <v>154</v>
      </c>
      <c r="B9" s="86"/>
    </row>
    <row r="10" spans="1:2" ht="16.5" customHeight="1">
      <c r="A10" s="81" t="s">
        <v>155</v>
      </c>
      <c r="B10" s="82"/>
    </row>
    <row r="11" spans="1:2" ht="15.75">
      <c r="A11" s="83"/>
      <c r="B11" s="83"/>
    </row>
    <row r="12" spans="1:2" ht="26.25" customHeight="1">
      <c r="A12" s="87" t="s">
        <v>156</v>
      </c>
      <c r="B12" s="87"/>
    </row>
    <row r="13" spans="1:2">
      <c r="A13" s="84"/>
      <c r="B13" s="84"/>
    </row>
    <row r="14" spans="1:2" ht="30.75" customHeight="1">
      <c r="A14" s="87" t="s">
        <v>157</v>
      </c>
      <c r="B14" s="87"/>
    </row>
    <row r="15" spans="1:2">
      <c r="A15" s="84"/>
      <c r="B15" s="84"/>
    </row>
  </sheetData>
  <mergeCells count="5">
    <mergeCell ref="A1:B1"/>
    <mergeCell ref="A2:B2"/>
    <mergeCell ref="A9:B9"/>
    <mergeCell ref="A12:B12"/>
    <mergeCell ref="A14:B1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3"/>
  <sheetViews>
    <sheetView tabSelected="1" topLeftCell="A74" workbookViewId="0">
      <selection activeCell="H93" sqref="H93"/>
    </sheetView>
  </sheetViews>
  <sheetFormatPr defaultRowHeight="12.75"/>
  <cols>
    <col min="1" max="1" width="8" customWidth="1"/>
    <col min="2" max="2" width="36.5703125" customWidth="1"/>
    <col min="3" max="3" width="12.85546875" bestFit="1" customWidth="1"/>
    <col min="4" max="4" width="12.7109375" customWidth="1"/>
    <col min="5" max="5" width="12.28515625" bestFit="1" customWidth="1"/>
    <col min="6" max="6" width="12.140625" customWidth="1"/>
    <col min="7" max="7" width="14" customWidth="1"/>
  </cols>
  <sheetData>
    <row r="1" spans="1:9" ht="15.75">
      <c r="A1" s="1" t="s">
        <v>0</v>
      </c>
      <c r="B1" s="1"/>
      <c r="C1" s="2"/>
      <c r="D1" s="3"/>
      <c r="E1" s="96" t="s">
        <v>1</v>
      </c>
      <c r="F1" s="96"/>
      <c r="G1" s="96"/>
    </row>
    <row r="2" spans="1:9" ht="15.75">
      <c r="A2" s="4" t="s">
        <v>2</v>
      </c>
      <c r="B2" s="4"/>
      <c r="C2" s="2"/>
      <c r="D2" s="3"/>
      <c r="E2" s="97" t="s">
        <v>3</v>
      </c>
      <c r="F2" s="97"/>
      <c r="G2" s="97"/>
    </row>
    <row r="3" spans="1:9" ht="15.75">
      <c r="A3" s="4" t="s">
        <v>4</v>
      </c>
      <c r="B3" s="4"/>
      <c r="C3" s="2"/>
      <c r="D3" s="3"/>
      <c r="E3" s="97" t="s">
        <v>5</v>
      </c>
      <c r="F3" s="97"/>
      <c r="G3" s="97"/>
    </row>
    <row r="4" spans="1:9" ht="15.75">
      <c r="A4" s="4"/>
      <c r="B4" s="4"/>
      <c r="C4" s="2"/>
      <c r="D4" s="3"/>
      <c r="E4" s="5" t="s">
        <v>6</v>
      </c>
      <c r="F4" s="5"/>
      <c r="G4" s="5"/>
    </row>
    <row r="5" spans="1:9" ht="15.75">
      <c r="A5" s="4"/>
      <c r="B5" s="4"/>
      <c r="C5" s="2" t="s">
        <v>7</v>
      </c>
      <c r="D5" s="3"/>
      <c r="E5" s="5" t="s">
        <v>8</v>
      </c>
      <c r="F5" s="5"/>
      <c r="G5" s="5"/>
    </row>
    <row r="6" spans="1:9" ht="32.25" customHeight="1">
      <c r="A6" s="98"/>
      <c r="B6" s="98"/>
      <c r="C6" s="98"/>
      <c r="D6" s="98"/>
    </row>
    <row r="7" spans="1:9" ht="14.25">
      <c r="A7" s="99" t="s">
        <v>9</v>
      </c>
      <c r="B7" s="99"/>
      <c r="C7" s="99"/>
      <c r="D7" s="99"/>
      <c r="E7" s="99"/>
      <c r="F7" s="99"/>
      <c r="G7" s="99"/>
    </row>
    <row r="8" spans="1:9" ht="14.25">
      <c r="A8" s="100" t="s">
        <v>68</v>
      </c>
      <c r="B8" s="100"/>
      <c r="C8" s="100"/>
      <c r="D8" s="100"/>
      <c r="E8" s="100"/>
      <c r="F8" s="100"/>
      <c r="G8" s="100"/>
    </row>
    <row r="9" spans="1:9" ht="14.25">
      <c r="A9" s="7"/>
      <c r="B9" s="7"/>
      <c r="C9" s="8"/>
      <c r="D9" s="7"/>
    </row>
    <row r="10" spans="1:9" ht="12.75" customHeight="1">
      <c r="A10" s="89" t="s">
        <v>11</v>
      </c>
      <c r="B10" s="89" t="s">
        <v>12</v>
      </c>
      <c r="C10" s="90" t="s">
        <v>13</v>
      </c>
      <c r="D10" s="91" t="s">
        <v>69</v>
      </c>
      <c r="E10" s="91"/>
      <c r="F10" s="91"/>
      <c r="G10" s="91"/>
    </row>
    <row r="11" spans="1:9">
      <c r="A11" s="89"/>
      <c r="B11" s="89"/>
      <c r="C11" s="90"/>
      <c r="D11" s="92" t="s">
        <v>15</v>
      </c>
      <c r="E11" s="92" t="s">
        <v>16</v>
      </c>
      <c r="F11" s="94" t="s">
        <v>17</v>
      </c>
      <c r="G11" s="94" t="s">
        <v>18</v>
      </c>
    </row>
    <row r="12" spans="1:9">
      <c r="A12" s="89"/>
      <c r="B12" s="89"/>
      <c r="C12" s="90"/>
      <c r="D12" s="93"/>
      <c r="E12" s="93"/>
      <c r="F12" s="95"/>
      <c r="G12" s="95"/>
      <c r="H12" s="13"/>
    </row>
    <row r="13" spans="1:9">
      <c r="A13" s="9"/>
      <c r="B13" s="9"/>
      <c r="C13" s="10" t="s">
        <v>19</v>
      </c>
      <c r="D13" s="42" t="s">
        <v>20</v>
      </c>
      <c r="E13" s="11" t="s">
        <v>21</v>
      </c>
      <c r="F13" s="12" t="s">
        <v>22</v>
      </c>
      <c r="G13" s="12"/>
      <c r="H13" s="13"/>
    </row>
    <row r="14" spans="1:9" ht="26.25" customHeight="1">
      <c r="A14" s="11" t="s">
        <v>23</v>
      </c>
      <c r="B14" s="31" t="s">
        <v>70</v>
      </c>
      <c r="C14" s="11">
        <v>10</v>
      </c>
      <c r="D14" s="43">
        <f>'[1]КПЭ допол'!E14</f>
        <v>12511418</v>
      </c>
      <c r="E14" s="29">
        <f>E23</f>
        <v>12376170</v>
      </c>
      <c r="F14" s="44">
        <f>E14/D14*100</f>
        <v>98.919003425510994</v>
      </c>
      <c r="G14" s="44">
        <f>C14*F14/100</f>
        <v>9.8919003425511001</v>
      </c>
      <c r="H14" s="45" t="s">
        <v>25</v>
      </c>
      <c r="I14" s="46"/>
    </row>
    <row r="15" spans="1:9">
      <c r="A15" s="18"/>
      <c r="B15" s="19"/>
      <c r="C15" s="11"/>
      <c r="D15" s="43"/>
      <c r="E15" s="30"/>
      <c r="F15" s="47"/>
      <c r="G15" s="47"/>
      <c r="H15" s="13"/>
      <c r="I15" s="46"/>
    </row>
    <row r="16" spans="1:9">
      <c r="A16" s="18"/>
      <c r="B16" s="19" t="s">
        <v>71</v>
      </c>
      <c r="C16" s="11"/>
      <c r="D16" s="47">
        <f>'[1]КПЭ допол'!E16</f>
        <v>9956130</v>
      </c>
      <c r="E16" s="30">
        <v>10178684</v>
      </c>
      <c r="F16" s="48"/>
      <c r="G16" s="48"/>
      <c r="H16" s="13"/>
      <c r="I16" s="46"/>
    </row>
    <row r="17" spans="1:9">
      <c r="A17" s="18"/>
      <c r="B17" s="19" t="s">
        <v>72</v>
      </c>
      <c r="C17" s="11"/>
      <c r="D17" s="47">
        <f>'[1]КПЭ допол'!E17</f>
        <v>1855788</v>
      </c>
      <c r="E17" s="49">
        <v>1869151</v>
      </c>
      <c r="F17" s="11"/>
      <c r="G17" s="11"/>
      <c r="H17" s="13"/>
      <c r="I17" s="46"/>
    </row>
    <row r="18" spans="1:9">
      <c r="A18" s="18"/>
      <c r="B18" s="19" t="s">
        <v>73</v>
      </c>
      <c r="C18" s="11"/>
      <c r="D18" s="47">
        <f>'[1]КПЭ допол'!E18</f>
        <v>0</v>
      </c>
      <c r="E18" s="20"/>
      <c r="F18" s="48"/>
      <c r="G18" s="20"/>
      <c r="H18" s="13"/>
      <c r="I18" s="46"/>
    </row>
    <row r="19" spans="1:9">
      <c r="A19" s="18"/>
      <c r="B19" s="19" t="s">
        <v>74</v>
      </c>
      <c r="C19" s="11"/>
      <c r="D19" s="47">
        <f>'[1]КПЭ допол'!E19</f>
        <v>0</v>
      </c>
      <c r="E19" s="20"/>
      <c r="F19" s="48"/>
      <c r="G19" s="48"/>
      <c r="H19" s="13"/>
      <c r="I19" s="46"/>
    </row>
    <row r="20" spans="1:9">
      <c r="A20" s="18"/>
      <c r="B20" s="19" t="s">
        <v>75</v>
      </c>
      <c r="C20" s="11"/>
      <c r="D20" s="47">
        <f>'[1]КПЭ допол'!E20</f>
        <v>0</v>
      </c>
      <c r="E20" s="20"/>
      <c r="F20" s="48"/>
      <c r="G20" s="48"/>
      <c r="H20" s="13"/>
      <c r="I20" s="46"/>
    </row>
    <row r="21" spans="1:9">
      <c r="A21" s="18"/>
      <c r="B21" s="19" t="s">
        <v>76</v>
      </c>
      <c r="C21" s="11"/>
      <c r="D21" s="47">
        <f>'[1]КПЭ допол'!E21</f>
        <v>699500</v>
      </c>
      <c r="E21" s="30">
        <v>328335</v>
      </c>
      <c r="F21" s="50"/>
      <c r="G21" s="50"/>
      <c r="H21" s="13"/>
      <c r="I21" s="46"/>
    </row>
    <row r="22" spans="1:9">
      <c r="A22" s="18"/>
      <c r="B22" s="19" t="s">
        <v>77</v>
      </c>
      <c r="C22" s="11"/>
      <c r="D22" s="47">
        <f>'[1]КПЭ допол'!E22</f>
        <v>0</v>
      </c>
      <c r="E22" s="30"/>
      <c r="F22" s="50"/>
      <c r="G22" s="50"/>
      <c r="H22" s="13"/>
      <c r="I22" s="46"/>
    </row>
    <row r="23" spans="1:9">
      <c r="A23" s="18"/>
      <c r="B23" s="18" t="s">
        <v>78</v>
      </c>
      <c r="C23" s="11"/>
      <c r="D23" s="43">
        <f>'[1]КПЭ допол'!E23</f>
        <v>12511418</v>
      </c>
      <c r="E23" s="29">
        <f>SUM(E16:E22)</f>
        <v>12376170</v>
      </c>
      <c r="F23" s="48"/>
      <c r="G23" s="48"/>
      <c r="H23" s="13"/>
      <c r="I23" s="46"/>
    </row>
    <row r="24" spans="1:9" ht="42" customHeight="1">
      <c r="A24" s="11" t="s">
        <v>26</v>
      </c>
      <c r="B24" s="31" t="s">
        <v>79</v>
      </c>
      <c r="C24" s="11">
        <v>10</v>
      </c>
      <c r="D24" s="43">
        <f>'[1]КПЭ допол'!E24</f>
        <v>14184754.26</v>
      </c>
      <c r="E24" s="29">
        <f>E25+E26+E27</f>
        <v>14095944.577020001</v>
      </c>
      <c r="F24" s="44">
        <f>E24/D24*100</f>
        <v>99.373907497076374</v>
      </c>
      <c r="G24" s="44">
        <f>C24*F24/100</f>
        <v>9.9373907497076388</v>
      </c>
      <c r="H24" s="45" t="s">
        <v>25</v>
      </c>
      <c r="I24" s="46"/>
    </row>
    <row r="25" spans="1:9">
      <c r="A25" s="11"/>
      <c r="B25" s="19" t="s">
        <v>80</v>
      </c>
      <c r="C25" s="48"/>
      <c r="D25" s="47">
        <f>'[1]КПЭ допол'!E25</f>
        <v>12511418</v>
      </c>
      <c r="E25" s="29">
        <f>E23</f>
        <v>12376170</v>
      </c>
      <c r="F25" s="43"/>
      <c r="G25" s="43"/>
      <c r="H25" s="13"/>
      <c r="I25" s="46"/>
    </row>
    <row r="26" spans="1:9" ht="29.25" customHeight="1">
      <c r="A26" s="18"/>
      <c r="B26" s="22" t="s">
        <v>81</v>
      </c>
      <c r="C26" s="11"/>
      <c r="D26" s="47">
        <f>'[1]КПЭ допол'!E26</f>
        <v>1673336.26</v>
      </c>
      <c r="E26" s="30">
        <v>1719774.57702</v>
      </c>
      <c r="F26" s="47"/>
      <c r="G26" s="47"/>
      <c r="H26" s="13"/>
      <c r="I26" s="46"/>
    </row>
    <row r="27" spans="1:9">
      <c r="A27" s="18"/>
      <c r="B27" s="19" t="s">
        <v>82</v>
      </c>
      <c r="C27" s="11"/>
      <c r="D27" s="43"/>
      <c r="E27" s="20"/>
      <c r="F27" s="48"/>
      <c r="G27" s="48"/>
      <c r="H27" s="13"/>
      <c r="I27" s="46"/>
    </row>
    <row r="28" spans="1:9">
      <c r="A28" s="18"/>
      <c r="B28" s="18" t="s">
        <v>83</v>
      </c>
      <c r="C28" s="11"/>
      <c r="D28" s="43">
        <f>'[1]КПЭ допол'!E28</f>
        <v>14184754.26</v>
      </c>
      <c r="E28" s="29">
        <f>SUM(E25:E27)</f>
        <v>14095944.577020001</v>
      </c>
      <c r="F28" s="48"/>
      <c r="G28" s="48"/>
      <c r="H28" s="13"/>
      <c r="I28" s="46"/>
    </row>
    <row r="29" spans="1:9" ht="17.25" customHeight="1">
      <c r="A29" s="11" t="s">
        <v>28</v>
      </c>
      <c r="B29" s="31" t="s">
        <v>84</v>
      </c>
      <c r="C29" s="11">
        <v>5</v>
      </c>
      <c r="D29" s="11">
        <f>'[1]КПЭ допол'!E29</f>
        <v>0.88238408751760911</v>
      </c>
      <c r="E29" s="15">
        <f>E31/E37</f>
        <v>0.87205140904880618</v>
      </c>
      <c r="F29" s="44">
        <f>D29/E29*100</f>
        <v>101.18487033695334</v>
      </c>
      <c r="G29" s="44">
        <f>C29*F29/100</f>
        <v>5.0592435168476673</v>
      </c>
      <c r="H29" s="45" t="s">
        <v>35</v>
      </c>
      <c r="I29" s="46"/>
    </row>
    <row r="30" spans="1:9">
      <c r="A30" s="18"/>
      <c r="B30" s="19" t="s">
        <v>85</v>
      </c>
      <c r="C30" s="11"/>
      <c r="D30" s="43"/>
      <c r="E30" s="11"/>
      <c r="F30" s="11"/>
      <c r="G30" s="11"/>
      <c r="H30" s="13"/>
      <c r="I30" s="46"/>
    </row>
    <row r="31" spans="1:9">
      <c r="A31" s="19"/>
      <c r="B31" s="19" t="s">
        <v>86</v>
      </c>
      <c r="C31" s="11"/>
      <c r="D31" s="47">
        <f>'[1]КПЭ допол'!E31</f>
        <v>88237109</v>
      </c>
      <c r="E31" s="29">
        <f>E32+E33</f>
        <v>79318962</v>
      </c>
      <c r="F31" s="48"/>
      <c r="G31" s="48"/>
      <c r="H31" s="13"/>
      <c r="I31" s="46"/>
    </row>
    <row r="32" spans="1:9">
      <c r="A32" s="19"/>
      <c r="B32" s="19" t="s">
        <v>87</v>
      </c>
      <c r="C32" s="11"/>
      <c r="D32" s="47">
        <f>'[1]КПЭ допол'!E32</f>
        <v>82285318</v>
      </c>
      <c r="E32" s="20">
        <v>73654806</v>
      </c>
      <c r="F32" s="48"/>
      <c r="G32" s="48"/>
      <c r="H32" s="13"/>
      <c r="I32" s="46"/>
    </row>
    <row r="33" spans="1:13">
      <c r="A33" s="19"/>
      <c r="B33" s="51" t="s">
        <v>88</v>
      </c>
      <c r="C33" s="11"/>
      <c r="D33" s="47">
        <f>'[1]КПЭ допол'!E33</f>
        <v>5951791</v>
      </c>
      <c r="E33" s="30">
        <f>E34+E35+E36</f>
        <v>5664156</v>
      </c>
      <c r="F33" s="48"/>
      <c r="G33" s="48"/>
      <c r="H33" s="13"/>
      <c r="I33" s="46"/>
    </row>
    <row r="34" spans="1:13">
      <c r="A34" s="19"/>
      <c r="B34" s="19" t="s">
        <v>89</v>
      </c>
      <c r="C34" s="11"/>
      <c r="D34" s="47">
        <f>'[1]КПЭ допол'!E34</f>
        <v>153702</v>
      </c>
      <c r="E34" s="30">
        <v>153850</v>
      </c>
      <c r="F34" s="48"/>
      <c r="G34" s="48"/>
      <c r="H34" s="13"/>
      <c r="I34" s="46"/>
    </row>
    <row r="35" spans="1:13">
      <c r="A35" s="19"/>
      <c r="B35" s="19" t="s">
        <v>90</v>
      </c>
      <c r="C35" s="11"/>
      <c r="D35" s="47">
        <f>'[1]КПЭ допол'!E35</f>
        <v>1855898</v>
      </c>
      <c r="E35" s="49">
        <v>1476031</v>
      </c>
      <c r="F35" s="11"/>
      <c r="G35" s="11"/>
      <c r="H35" s="13"/>
      <c r="I35" s="46"/>
    </row>
    <row r="36" spans="1:13">
      <c r="A36" s="19"/>
      <c r="B36" s="19" t="s">
        <v>91</v>
      </c>
      <c r="C36" s="11"/>
      <c r="D36" s="47">
        <f>'[1]КПЭ допол'!E36</f>
        <v>3942191</v>
      </c>
      <c r="E36" s="30">
        <v>4034275</v>
      </c>
      <c r="F36" s="48"/>
      <c r="G36" s="48"/>
      <c r="H36" s="13"/>
      <c r="I36" s="46"/>
    </row>
    <row r="37" spans="1:13">
      <c r="A37" s="19"/>
      <c r="B37" s="19" t="s">
        <v>92</v>
      </c>
      <c r="C37" s="11"/>
      <c r="D37" s="43">
        <f>'[1]КПЭ допол'!E37</f>
        <v>99998527</v>
      </c>
      <c r="E37" s="20">
        <v>90956750</v>
      </c>
      <c r="F37" s="48"/>
      <c r="G37" s="48"/>
      <c r="H37" s="13"/>
      <c r="I37" s="46"/>
    </row>
    <row r="38" spans="1:13" ht="25.5">
      <c r="A38" s="11" t="s">
        <v>33</v>
      </c>
      <c r="B38" s="31" t="s">
        <v>93</v>
      </c>
      <c r="C38" s="11"/>
      <c r="D38" s="43"/>
      <c r="E38" s="20"/>
      <c r="F38" s="48"/>
      <c r="G38" s="48"/>
      <c r="H38" s="52"/>
      <c r="I38" s="46"/>
    </row>
    <row r="39" spans="1:13" ht="25.5">
      <c r="A39" s="19"/>
      <c r="B39" s="22" t="s">
        <v>94</v>
      </c>
      <c r="C39" s="11">
        <v>5</v>
      </c>
      <c r="D39" s="44">
        <f>'[1]КПЭ допол'!E39</f>
        <v>40.089327648421992</v>
      </c>
      <c r="E39" s="44">
        <f>E40/E41*100</f>
        <v>46.026304042228851</v>
      </c>
      <c r="F39" s="44">
        <f>E39/D39*100</f>
        <v>114.80936883220727</v>
      </c>
      <c r="G39" s="44">
        <f>C39*F39/100</f>
        <v>5.7404684416103633</v>
      </c>
      <c r="H39" s="45" t="s">
        <v>95</v>
      </c>
      <c r="I39" s="46"/>
    </row>
    <row r="40" spans="1:13">
      <c r="A40" s="19"/>
      <c r="B40" s="19" t="s">
        <v>96</v>
      </c>
      <c r="C40" s="11"/>
      <c r="D40" s="47">
        <f>'[1]КПЭ допол'!E40</f>
        <v>9956130</v>
      </c>
      <c r="E40" s="47">
        <f>E16</f>
        <v>10178684</v>
      </c>
      <c r="F40" s="36"/>
      <c r="G40" s="36"/>
      <c r="H40" s="13"/>
      <c r="I40" s="46"/>
    </row>
    <row r="41" spans="1:13" ht="25.5">
      <c r="A41" s="19"/>
      <c r="B41" s="53" t="s">
        <v>97</v>
      </c>
      <c r="C41" s="11"/>
      <c r="D41" s="47">
        <f>'[1]КПЭ допол'!E41</f>
        <v>24834864</v>
      </c>
      <c r="E41" s="20">
        <f>((9569744+4828887)+(9569744+20261481))/2</f>
        <v>22114928</v>
      </c>
      <c r="F41" s="48"/>
      <c r="G41" s="48"/>
      <c r="H41" s="13"/>
      <c r="I41" s="46"/>
    </row>
    <row r="42" spans="1:13" ht="25.5">
      <c r="A42" s="11" t="s">
        <v>38</v>
      </c>
      <c r="B42" s="35" t="s">
        <v>98</v>
      </c>
      <c r="C42" s="11"/>
      <c r="D42" s="43"/>
      <c r="E42" s="20"/>
      <c r="F42" s="48"/>
      <c r="G42" s="48"/>
      <c r="H42" s="52"/>
      <c r="I42" s="46"/>
    </row>
    <row r="43" spans="1:13" ht="25.5">
      <c r="A43" s="19"/>
      <c r="B43" s="22" t="s">
        <v>99</v>
      </c>
      <c r="C43" s="11">
        <v>5</v>
      </c>
      <c r="D43" s="44">
        <f>'[1]КПЭ допол'!E43</f>
        <v>20.6378915696516</v>
      </c>
      <c r="E43" s="44">
        <f>E44/E45*100</f>
        <v>22.600338353932663</v>
      </c>
      <c r="F43" s="44">
        <f>E43/D43*100</f>
        <v>109.50894997029094</v>
      </c>
      <c r="G43" s="44">
        <f>C43*F43/100</f>
        <v>5.4754474985145478</v>
      </c>
      <c r="H43" s="45" t="s">
        <v>95</v>
      </c>
      <c r="I43" s="46"/>
    </row>
    <row r="44" spans="1:13">
      <c r="A44" s="19"/>
      <c r="B44" s="19" t="s">
        <v>96</v>
      </c>
      <c r="C44" s="11"/>
      <c r="D44" s="47">
        <f>'[1]КПЭ допол'!E44</f>
        <v>9956130</v>
      </c>
      <c r="E44" s="47">
        <f>E40</f>
        <v>10178684</v>
      </c>
      <c r="F44" s="48"/>
      <c r="G44" s="48"/>
      <c r="H44" s="13"/>
      <c r="I44" s="46"/>
    </row>
    <row r="45" spans="1:13">
      <c r="A45" s="19"/>
      <c r="B45" s="22" t="s">
        <v>100</v>
      </c>
      <c r="C45" s="11"/>
      <c r="D45" s="47">
        <f>'[1]КПЭ допол'!E45</f>
        <v>48241992</v>
      </c>
      <c r="E45" s="20">
        <f>((53921013-4828887)+(61244856-20261481))/2</f>
        <v>45037750.5</v>
      </c>
      <c r="F45" s="48"/>
      <c r="G45" s="48"/>
      <c r="H45" s="13"/>
      <c r="I45" s="46"/>
    </row>
    <row r="46" spans="1:13" ht="18" customHeight="1">
      <c r="A46" s="32" t="s">
        <v>45</v>
      </c>
      <c r="B46" s="35" t="s">
        <v>101</v>
      </c>
      <c r="C46" s="11"/>
      <c r="D46" s="43"/>
      <c r="E46" s="54"/>
      <c r="F46" s="55"/>
      <c r="G46" s="55"/>
      <c r="H46" s="52"/>
      <c r="I46" s="46"/>
    </row>
    <row r="47" spans="1:13" ht="51">
      <c r="A47" s="19"/>
      <c r="B47" s="35" t="s">
        <v>102</v>
      </c>
      <c r="C47" s="11">
        <v>5</v>
      </c>
      <c r="D47" s="11">
        <f>'[1]КПЭ допол'!E47</f>
        <v>0.84033398676750959</v>
      </c>
      <c r="E47" s="11">
        <f>E48/E49</f>
        <v>0.21359981076957021</v>
      </c>
      <c r="F47" s="44">
        <f>E47/D47*100</f>
        <v>25.41844244467833</v>
      </c>
      <c r="G47" s="44">
        <f>C47*F47/100</f>
        <v>1.2709221222339167</v>
      </c>
      <c r="H47" s="45" t="s">
        <v>95</v>
      </c>
      <c r="I47" s="46"/>
      <c r="M47">
        <v>400</v>
      </c>
    </row>
    <row r="48" spans="1:13" ht="38.25">
      <c r="A48" s="19"/>
      <c r="B48" s="22" t="s">
        <v>103</v>
      </c>
      <c r="C48" s="11"/>
      <c r="D48" s="47">
        <f>'[1]КПЭ допол'!E48</f>
        <v>11245020</v>
      </c>
      <c r="E48" s="56">
        <v>3546180</v>
      </c>
      <c r="F48" s="55"/>
      <c r="G48" s="55"/>
      <c r="I48" s="46"/>
      <c r="M48">
        <v>-770</v>
      </c>
    </row>
    <row r="49" spans="1:9" ht="25.5">
      <c r="A49" s="19"/>
      <c r="B49" s="22" t="s">
        <v>104</v>
      </c>
      <c r="C49" s="11"/>
      <c r="D49" s="47">
        <f>'[1]КПЭ допол'!E49</f>
        <v>13381608</v>
      </c>
      <c r="E49" s="56">
        <v>16601981</v>
      </c>
      <c r="F49" s="55"/>
      <c r="G49" s="55"/>
      <c r="I49" s="46"/>
    </row>
    <row r="50" spans="1:9" ht="25.5">
      <c r="A50" s="57" t="s">
        <v>51</v>
      </c>
      <c r="B50" s="31" t="s">
        <v>105</v>
      </c>
      <c r="C50" s="11"/>
      <c r="D50" s="43"/>
      <c r="E50" s="54"/>
      <c r="F50" s="55"/>
      <c r="G50" s="55"/>
      <c r="I50" s="46"/>
    </row>
    <row r="51" spans="1:9">
      <c r="A51" s="19"/>
      <c r="B51" s="58" t="s">
        <v>106</v>
      </c>
      <c r="C51" s="11">
        <v>4.9999874999999996</v>
      </c>
      <c r="D51" s="11">
        <f>'[1]КПЭ допол'!E51</f>
        <v>13.313194078348774</v>
      </c>
      <c r="E51" s="11">
        <f>E53/(E52/E54)</f>
        <v>33.435215759138273</v>
      </c>
      <c r="F51" s="44">
        <f>D51/E51*100</f>
        <v>39.817879968996785</v>
      </c>
      <c r="G51" s="44">
        <f>C51*F51/100</f>
        <v>1.9908890212148429</v>
      </c>
      <c r="H51" s="45" t="s">
        <v>35</v>
      </c>
      <c r="I51" s="46"/>
    </row>
    <row r="52" spans="1:9" ht="51">
      <c r="A52" s="19"/>
      <c r="B52" s="24" t="s">
        <v>107</v>
      </c>
      <c r="C52" s="11"/>
      <c r="D52" s="47">
        <f>'[1]КПЭ допол'!E52</f>
        <v>99998527</v>
      </c>
      <c r="E52" s="56">
        <v>90956750</v>
      </c>
      <c r="F52" s="55"/>
      <c r="G52" s="55"/>
      <c r="I52" s="46"/>
    </row>
    <row r="53" spans="1:9" ht="25.5">
      <c r="A53" s="19"/>
      <c r="B53" s="22" t="s">
        <v>108</v>
      </c>
      <c r="C53" s="11"/>
      <c r="D53" s="47">
        <f>'[1]КПЭ допол'!E53</f>
        <v>181</v>
      </c>
      <c r="E53" s="54">
        <v>181</v>
      </c>
      <c r="F53" s="55"/>
      <c r="G53" s="55"/>
      <c r="I53" s="46"/>
    </row>
    <row r="54" spans="1:9" ht="67.5" customHeight="1">
      <c r="A54" s="19"/>
      <c r="B54" s="22" t="s">
        <v>109</v>
      </c>
      <c r="C54" s="11"/>
      <c r="D54" s="47">
        <f>'[1]КПЭ допол'!E54</f>
        <v>7355247.5</v>
      </c>
      <c r="E54" s="56">
        <v>16801981</v>
      </c>
      <c r="F54" s="55"/>
      <c r="G54" s="55"/>
      <c r="I54" s="46"/>
    </row>
    <row r="55" spans="1:9" ht="25.5">
      <c r="A55" s="34" t="s">
        <v>56</v>
      </c>
      <c r="B55" s="31" t="s">
        <v>110</v>
      </c>
      <c r="C55" s="11"/>
      <c r="D55" s="43"/>
      <c r="E55" s="54"/>
      <c r="F55" s="55"/>
      <c r="G55" s="55"/>
      <c r="H55" s="52"/>
      <c r="I55" s="46"/>
    </row>
    <row r="56" spans="1:9">
      <c r="A56" s="11"/>
      <c r="B56" s="22" t="s">
        <v>111</v>
      </c>
      <c r="C56" s="11">
        <v>5</v>
      </c>
      <c r="D56" s="11">
        <f>'[1]КПЭ допол'!E56</f>
        <v>12.424134322498571</v>
      </c>
      <c r="E56" s="44">
        <f>E58/(E57/E59)</f>
        <v>32.144659148441427</v>
      </c>
      <c r="F56" s="44">
        <f>D56/E56*100</f>
        <v>38.650695486067924</v>
      </c>
      <c r="G56" s="44">
        <f>C56*F56/100</f>
        <v>1.932534774303396</v>
      </c>
      <c r="H56" s="45" t="s">
        <v>112</v>
      </c>
      <c r="I56" s="46"/>
    </row>
    <row r="57" spans="1:9" ht="51">
      <c r="A57" s="11"/>
      <c r="B57" s="22" t="s">
        <v>107</v>
      </c>
      <c r="C57" s="11"/>
      <c r="D57" s="47">
        <f>'[1]КПЭ допол'!E57</f>
        <v>99998527</v>
      </c>
      <c r="E57" s="56">
        <v>90956750</v>
      </c>
      <c r="F57" s="55"/>
      <c r="G57" s="55"/>
      <c r="I57" s="46"/>
    </row>
    <row r="58" spans="1:9" ht="25.5">
      <c r="A58" s="11"/>
      <c r="B58" s="22" t="s">
        <v>108</v>
      </c>
      <c r="C58" s="11"/>
      <c r="D58" s="47">
        <f>'[1]КПЭ допол'!E58</f>
        <v>181</v>
      </c>
      <c r="E58" s="54">
        <v>181</v>
      </c>
      <c r="F58" s="55"/>
      <c r="G58" s="55"/>
      <c r="I58" s="46"/>
    </row>
    <row r="59" spans="1:9" ht="76.5">
      <c r="A59" s="11"/>
      <c r="B59" s="24" t="s">
        <v>113</v>
      </c>
      <c r="C59" s="11"/>
      <c r="D59" s="47">
        <f>'[1]КПЭ допол'!E59</f>
        <v>6864061.5</v>
      </c>
      <c r="E59" s="56">
        <v>16153446</v>
      </c>
      <c r="F59" s="55"/>
      <c r="G59" s="55"/>
      <c r="I59" s="46"/>
    </row>
    <row r="60" spans="1:9" ht="45.75" customHeight="1">
      <c r="A60" s="59" t="s">
        <v>58</v>
      </c>
      <c r="B60" s="27" t="s">
        <v>114</v>
      </c>
      <c r="C60" s="48"/>
      <c r="D60" s="47"/>
      <c r="E60" s="54"/>
      <c r="F60" s="55"/>
      <c r="G60" s="55"/>
      <c r="H60" s="52"/>
      <c r="I60" s="46"/>
    </row>
    <row r="61" spans="1:9" ht="14.25">
      <c r="A61" s="60"/>
      <c r="B61" s="61" t="s">
        <v>115</v>
      </c>
      <c r="C61" s="11">
        <v>5</v>
      </c>
      <c r="D61" s="11">
        <f>'[1]КПЭ допол'!E61</f>
        <v>0.61560360453700136</v>
      </c>
      <c r="E61" s="11">
        <f>E62/E63</f>
        <v>0.74528419486321817</v>
      </c>
      <c r="F61" s="44">
        <f>D61/E61*100</f>
        <v>82.599846981859443</v>
      </c>
      <c r="G61" s="44">
        <f>C61*F61/100</f>
        <v>4.129992349092972</v>
      </c>
      <c r="H61" s="45" t="s">
        <v>112</v>
      </c>
      <c r="I61" s="46"/>
    </row>
    <row r="62" spans="1:9" ht="25.5">
      <c r="A62" s="60"/>
      <c r="B62" s="28" t="s">
        <v>116</v>
      </c>
      <c r="C62" s="11"/>
      <c r="D62" s="47">
        <f>'[1]КПЭ допол'!E62</f>
        <v>26072223</v>
      </c>
      <c r="E62" s="56">
        <v>25373819</v>
      </c>
      <c r="F62" s="55"/>
      <c r="G62" s="55"/>
      <c r="I62" s="46"/>
    </row>
    <row r="63" spans="1:9" ht="44.25" customHeight="1">
      <c r="A63" s="60"/>
      <c r="B63" s="27" t="s">
        <v>117</v>
      </c>
      <c r="C63" s="11"/>
      <c r="D63" s="47">
        <f>'[1]КПЭ допол'!E63</f>
        <v>42352291</v>
      </c>
      <c r="E63" s="56">
        <v>34045830</v>
      </c>
      <c r="F63" s="55"/>
      <c r="G63" s="55"/>
      <c r="I63" s="46"/>
    </row>
    <row r="64" spans="1:9">
      <c r="A64" s="59" t="s">
        <v>118</v>
      </c>
      <c r="B64" s="27" t="s">
        <v>119</v>
      </c>
      <c r="C64" s="11"/>
      <c r="D64" s="43"/>
      <c r="E64" s="54"/>
      <c r="F64" s="55"/>
      <c r="G64" s="55"/>
      <c r="I64" s="46"/>
    </row>
    <row r="65" spans="1:9" ht="14.25">
      <c r="A65" s="62"/>
      <c r="B65" s="63" t="s">
        <v>120</v>
      </c>
      <c r="C65" s="11">
        <v>10</v>
      </c>
      <c r="D65" s="43">
        <f>'[1]КПЭ допол'!E65</f>
        <v>290693.39244186046</v>
      </c>
      <c r="E65" s="11">
        <f>E66/E67</f>
        <v>269102.81065088755</v>
      </c>
      <c r="F65" s="44">
        <f>E65/D65*100</f>
        <v>92.572730460224989</v>
      </c>
      <c r="G65" s="44">
        <f>C65*F65/100</f>
        <v>9.2572730460224992</v>
      </c>
      <c r="H65" s="45" t="s">
        <v>25</v>
      </c>
      <c r="I65" s="46"/>
    </row>
    <row r="66" spans="1:9" ht="51">
      <c r="A66" s="62"/>
      <c r="B66" s="28" t="s">
        <v>121</v>
      </c>
      <c r="C66" s="11"/>
      <c r="D66" s="47">
        <f>'[1]КПЭ допол'!E66</f>
        <v>99998527</v>
      </c>
      <c r="E66" s="64">
        <f>E57</f>
        <v>90956750</v>
      </c>
      <c r="F66" s="55"/>
      <c r="G66" s="55"/>
      <c r="I66" s="46"/>
    </row>
    <row r="67" spans="1:9" ht="25.5">
      <c r="A67" s="62"/>
      <c r="B67" s="65" t="s">
        <v>122</v>
      </c>
      <c r="C67" s="11"/>
      <c r="D67" s="47">
        <f>'[1]КПЭ допол'!E67</f>
        <v>344</v>
      </c>
      <c r="E67" s="54">
        <v>338</v>
      </c>
      <c r="F67" s="55"/>
      <c r="G67" s="55"/>
      <c r="I67" s="46"/>
    </row>
    <row r="68" spans="1:9" ht="25.5">
      <c r="A68" s="59" t="s">
        <v>123</v>
      </c>
      <c r="B68" s="27" t="s">
        <v>124</v>
      </c>
      <c r="C68" s="11"/>
      <c r="D68" s="43"/>
      <c r="E68" s="54"/>
      <c r="F68" s="55"/>
      <c r="G68" s="55"/>
      <c r="H68" s="52"/>
      <c r="I68" s="46"/>
    </row>
    <row r="69" spans="1:9" ht="14.25">
      <c r="A69" s="59"/>
      <c r="B69" s="63" t="s">
        <v>125</v>
      </c>
      <c r="C69" s="11">
        <v>5</v>
      </c>
      <c r="D69" s="11">
        <f>'[1]КПЭ допол'!E69</f>
        <v>0.49532962638730993</v>
      </c>
      <c r="E69" s="11">
        <f>E70/E71</f>
        <v>3.2239926817436003E-2</v>
      </c>
      <c r="F69" s="44">
        <f>E69/D69*100</f>
        <v>6.5087822532599411</v>
      </c>
      <c r="G69" s="44">
        <f>C69*F69/100</f>
        <v>0.32543911266299702</v>
      </c>
      <c r="H69" s="45" t="s">
        <v>95</v>
      </c>
      <c r="I69" s="46"/>
    </row>
    <row r="70" spans="1:9" ht="72.75" customHeight="1">
      <c r="A70" s="60"/>
      <c r="B70" s="28" t="s">
        <v>126</v>
      </c>
      <c r="C70" s="11"/>
      <c r="D70" s="47">
        <f>'[1]КПЭ допол'!E70</f>
        <v>8064000</v>
      </c>
      <c r="E70" s="66">
        <v>279585</v>
      </c>
      <c r="F70" s="55"/>
      <c r="G70" s="55"/>
      <c r="I70" s="46"/>
    </row>
    <row r="71" spans="1:9" ht="73.5" customHeight="1">
      <c r="A71" s="62"/>
      <c r="B71" s="27" t="s">
        <v>127</v>
      </c>
      <c r="C71" s="11"/>
      <c r="D71" s="47">
        <f>'[1]КПЭ допол'!E71</f>
        <v>16280068</v>
      </c>
      <c r="E71" s="66">
        <v>8672011</v>
      </c>
      <c r="F71" s="55"/>
      <c r="G71" s="55"/>
      <c r="I71" s="46"/>
    </row>
    <row r="72" spans="1:9">
      <c r="A72" s="59" t="s">
        <v>128</v>
      </c>
      <c r="B72" s="27" t="s">
        <v>129</v>
      </c>
      <c r="C72" s="11"/>
      <c r="D72" s="43"/>
      <c r="E72" s="54"/>
      <c r="F72" s="55"/>
      <c r="G72" s="55"/>
      <c r="H72" s="52"/>
      <c r="I72" s="46"/>
    </row>
    <row r="73" spans="1:9" ht="14.25">
      <c r="A73" s="62"/>
      <c r="B73" s="63" t="s">
        <v>130</v>
      </c>
      <c r="C73" s="11">
        <v>10</v>
      </c>
      <c r="D73" s="11">
        <f>'[1]КПЭ допол'!E73</f>
        <v>7.488839555015586</v>
      </c>
      <c r="E73" s="11">
        <f>E74/E75</f>
        <v>9.525285872200886</v>
      </c>
      <c r="F73" s="44">
        <f>E73/D73*100</f>
        <v>127.1930824826045</v>
      </c>
      <c r="G73" s="44">
        <f>C73*F73/100</f>
        <v>12.71930824826045</v>
      </c>
      <c r="H73" s="45" t="s">
        <v>95</v>
      </c>
      <c r="I73" s="46"/>
    </row>
    <row r="74" spans="1:9" ht="56.25" customHeight="1">
      <c r="A74" s="62"/>
      <c r="B74" s="28" t="s">
        <v>121</v>
      </c>
      <c r="C74" s="11"/>
      <c r="D74" s="47">
        <f>'[1]КПЭ допол'!E74</f>
        <v>99998527</v>
      </c>
      <c r="E74" s="64">
        <f>E66</f>
        <v>90956750</v>
      </c>
      <c r="F74" s="55"/>
      <c r="G74" s="55"/>
      <c r="I74" s="46"/>
    </row>
    <row r="75" spans="1:9" ht="86.25" customHeight="1">
      <c r="A75" s="62"/>
      <c r="B75" s="28" t="s">
        <v>131</v>
      </c>
      <c r="C75" s="11"/>
      <c r="D75" s="47">
        <f>'[1]КПЭ допол'!E75</f>
        <v>13353007</v>
      </c>
      <c r="E75" s="30">
        <f>(10425946+8672011)/2</f>
        <v>9548978.5</v>
      </c>
      <c r="F75" s="55"/>
      <c r="G75" s="55"/>
      <c r="I75" s="46"/>
    </row>
    <row r="76" spans="1:9" ht="25.5">
      <c r="A76" s="59" t="s">
        <v>132</v>
      </c>
      <c r="B76" s="27" t="s">
        <v>133</v>
      </c>
      <c r="C76" s="11"/>
      <c r="D76" s="43">
        <f>'[1]КПЭ допол'!E76</f>
        <v>0</v>
      </c>
      <c r="E76" s="54"/>
      <c r="F76" s="55"/>
      <c r="G76" s="55"/>
      <c r="H76" s="52"/>
      <c r="I76" s="46"/>
    </row>
    <row r="77" spans="1:9" ht="14.25">
      <c r="A77" s="62"/>
      <c r="B77" s="63" t="s">
        <v>134</v>
      </c>
      <c r="C77" s="11">
        <v>5</v>
      </c>
      <c r="D77" s="11">
        <f>D78/344</f>
        <v>57.247965116279069</v>
      </c>
      <c r="E77" s="11">
        <f>E78/338</f>
        <v>73.596331360946749</v>
      </c>
      <c r="F77" s="44">
        <f>E77/D77*100</f>
        <v>128.55711327286784</v>
      </c>
      <c r="G77" s="44">
        <f>C77*F77/100</f>
        <v>6.4278556636433919</v>
      </c>
      <c r="H77" s="45" t="s">
        <v>95</v>
      </c>
      <c r="I77" s="46"/>
    </row>
    <row r="78" spans="1:9">
      <c r="A78" s="62"/>
      <c r="B78" s="28" t="s">
        <v>135</v>
      </c>
      <c r="C78" s="11"/>
      <c r="D78" s="50">
        <f>'[1]КПЭ допол'!E78</f>
        <v>19693.3</v>
      </c>
      <c r="E78" s="67">
        <v>24875.56</v>
      </c>
      <c r="F78" s="55"/>
      <c r="G78" s="55"/>
      <c r="I78" s="46"/>
    </row>
    <row r="79" spans="1:9" ht="25.5">
      <c r="A79" s="62"/>
      <c r="B79" s="28" t="s">
        <v>136</v>
      </c>
      <c r="C79" s="11"/>
      <c r="D79" s="50">
        <f>'[1]КПЭ допол'!E79</f>
        <v>344</v>
      </c>
      <c r="E79" s="67">
        <v>338</v>
      </c>
      <c r="F79" s="55"/>
      <c r="G79" s="55"/>
      <c r="I79" s="46"/>
    </row>
    <row r="80" spans="1:9">
      <c r="A80" s="59" t="s">
        <v>137</v>
      </c>
      <c r="B80" s="27" t="s">
        <v>138</v>
      </c>
      <c r="C80" s="11"/>
      <c r="D80" s="43"/>
      <c r="E80" s="54"/>
      <c r="F80" s="55"/>
      <c r="G80" s="55"/>
      <c r="I80" s="46"/>
    </row>
    <row r="81" spans="1:9" ht="14.25">
      <c r="A81" s="59"/>
      <c r="B81" s="63" t="s">
        <v>139</v>
      </c>
      <c r="C81" s="11">
        <v>5</v>
      </c>
      <c r="D81" s="11">
        <f>'[1]КПЭ допол'!E81</f>
        <v>1.0087976539589443</v>
      </c>
      <c r="E81" s="11">
        <f>344/340</f>
        <v>1.0117647058823529</v>
      </c>
      <c r="F81" s="44">
        <f>D81/E81*100</f>
        <v>99.706744868035187</v>
      </c>
      <c r="G81" s="44">
        <f>C81*F81/100</f>
        <v>4.9853372434017595</v>
      </c>
      <c r="H81" s="45" t="s">
        <v>35</v>
      </c>
      <c r="I81" s="46"/>
    </row>
    <row r="82" spans="1:9" ht="33" customHeight="1">
      <c r="A82" s="59"/>
      <c r="B82" s="28" t="s">
        <v>140</v>
      </c>
      <c r="C82" s="48"/>
      <c r="D82" s="47" t="str">
        <f>'[1]КПЭ допол'!E82</f>
        <v>344  /   341</v>
      </c>
      <c r="E82" s="55" t="s">
        <v>141</v>
      </c>
      <c r="F82" s="55"/>
      <c r="G82" s="55"/>
      <c r="I82" s="46"/>
    </row>
    <row r="83" spans="1:9" ht="38.25">
      <c r="A83" s="59" t="s">
        <v>142</v>
      </c>
      <c r="B83" s="27" t="s">
        <v>143</v>
      </c>
      <c r="C83" s="11"/>
      <c r="D83" s="43"/>
      <c r="E83" s="54"/>
      <c r="F83" s="55"/>
      <c r="G83" s="55"/>
      <c r="H83" s="52"/>
      <c r="I83" s="46"/>
    </row>
    <row r="84" spans="1:9" ht="14.25">
      <c r="A84" s="62"/>
      <c r="B84" s="68" t="s">
        <v>144</v>
      </c>
      <c r="C84" s="11">
        <v>10</v>
      </c>
      <c r="D84" s="36">
        <f>'[1]КПЭ допол'!E84</f>
        <v>8.0026597608516992E-2</v>
      </c>
      <c r="E84" s="36">
        <f>E85/E86</f>
        <v>7.7941461787179644E-2</v>
      </c>
      <c r="F84" s="44">
        <f>D84/E84*100</f>
        <v>102.67525880773296</v>
      </c>
      <c r="G84" s="44">
        <f>C84*F84/100</f>
        <v>10.267525880773297</v>
      </c>
      <c r="H84" s="45" t="s">
        <v>112</v>
      </c>
      <c r="I84" s="46"/>
    </row>
    <row r="85" spans="1:9" ht="54.75" customHeight="1">
      <c r="A85" s="62"/>
      <c r="B85" s="28" t="s">
        <v>145</v>
      </c>
      <c r="C85" s="11"/>
      <c r="D85" s="47">
        <f>'[1]КПЭ допол'!E85</f>
        <v>7009155</v>
      </c>
      <c r="E85" s="56">
        <v>6314127</v>
      </c>
      <c r="F85" s="55"/>
      <c r="G85" s="55"/>
      <c r="I85" s="46"/>
    </row>
    <row r="86" spans="1:9" ht="25.5">
      <c r="A86" s="62"/>
      <c r="B86" s="28" t="s">
        <v>146</v>
      </c>
      <c r="C86" s="11"/>
      <c r="D86" s="47">
        <f>'[1]КПЭ допол'!E86</f>
        <v>87585318</v>
      </c>
      <c r="E86" s="56">
        <v>81011144.200000003</v>
      </c>
      <c r="F86" s="55"/>
      <c r="G86" s="55"/>
      <c r="I86" s="46"/>
    </row>
    <row r="87" spans="1:9">
      <c r="A87" s="19"/>
      <c r="B87" s="22"/>
      <c r="C87" s="11"/>
      <c r="D87" s="48"/>
      <c r="E87" s="69"/>
      <c r="F87" s="55"/>
      <c r="G87" s="55"/>
      <c r="I87" s="46"/>
    </row>
    <row r="88" spans="1:9">
      <c r="A88" s="70"/>
      <c r="B88" s="71" t="s">
        <v>147</v>
      </c>
      <c r="C88" s="11">
        <f>SUM(C14:C87)</f>
        <v>99.999987500000003</v>
      </c>
      <c r="D88" s="48"/>
      <c r="E88" s="69"/>
      <c r="F88" s="55"/>
      <c r="G88" s="72">
        <f>SUM(G14:G87)</f>
        <v>89.411528010840826</v>
      </c>
      <c r="I88" s="46"/>
    </row>
    <row r="89" spans="1:9">
      <c r="A89" s="3"/>
      <c r="B89" s="3"/>
      <c r="C89" s="2"/>
      <c r="D89" s="3"/>
    </row>
    <row r="90" spans="1:9" ht="15">
      <c r="A90" s="3"/>
      <c r="B90" s="38"/>
      <c r="C90" s="39"/>
      <c r="D90" s="40"/>
    </row>
    <row r="91" spans="1:9" ht="15.75">
      <c r="A91" s="3"/>
      <c r="B91" s="88" t="s">
        <v>64</v>
      </c>
      <c r="C91" s="88"/>
      <c r="D91" s="1" t="s">
        <v>65</v>
      </c>
    </row>
    <row r="92" spans="1:9" ht="15.75">
      <c r="A92" s="3"/>
      <c r="B92" s="1"/>
      <c r="C92" s="41"/>
      <c r="D92" s="4"/>
    </row>
    <row r="93" spans="1:9" ht="15.75">
      <c r="A93" s="3"/>
      <c r="B93" s="1" t="s">
        <v>66</v>
      </c>
      <c r="C93" s="41"/>
      <c r="D93" s="1" t="s">
        <v>67</v>
      </c>
    </row>
  </sheetData>
  <mergeCells count="15">
    <mergeCell ref="A8:G8"/>
    <mergeCell ref="E1:G1"/>
    <mergeCell ref="E2:G2"/>
    <mergeCell ref="E3:G3"/>
    <mergeCell ref="A6:D6"/>
    <mergeCell ref="A7:G7"/>
    <mergeCell ref="B91:C91"/>
    <mergeCell ref="A10:A12"/>
    <mergeCell ref="B10:B12"/>
    <mergeCell ref="C10:C12"/>
    <mergeCell ref="D10:G10"/>
    <mergeCell ref="D11:D12"/>
    <mergeCell ref="E11:E12"/>
    <mergeCell ref="F11:F12"/>
    <mergeCell ref="G11:G12"/>
  </mergeCells>
  <pageMargins left="0.70866141732283472" right="0.19685039370078741" top="0.74803149606299213" bottom="0.35433070866141736" header="0.31496062992125984" footer="0.23622047244094491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I51"/>
  <sheetViews>
    <sheetView topLeftCell="A43" workbookViewId="0">
      <selection activeCell="I65" sqref="I65"/>
    </sheetView>
  </sheetViews>
  <sheetFormatPr defaultRowHeight="12.75"/>
  <cols>
    <col min="1" max="1" width="5.140625" customWidth="1"/>
    <col min="2" max="2" width="33" customWidth="1"/>
    <col min="3" max="3" width="12.85546875" bestFit="1" customWidth="1"/>
    <col min="4" max="4" width="12.85546875" customWidth="1"/>
    <col min="5" max="5" width="13.5703125" customWidth="1"/>
    <col min="6" max="6" width="12.85546875" customWidth="1"/>
    <col min="7" max="7" width="14.140625" customWidth="1"/>
  </cols>
  <sheetData>
    <row r="1" spans="1:9" ht="15.75">
      <c r="A1" s="1" t="s">
        <v>0</v>
      </c>
      <c r="B1" s="1"/>
      <c r="C1" s="2"/>
      <c r="D1" s="3"/>
      <c r="E1" s="96" t="s">
        <v>1</v>
      </c>
      <c r="F1" s="96"/>
      <c r="G1" s="96"/>
    </row>
    <row r="2" spans="1:9" ht="15.75">
      <c r="A2" s="4" t="s">
        <v>2</v>
      </c>
      <c r="B2" s="4"/>
      <c r="C2" s="2"/>
      <c r="D2" s="3"/>
      <c r="E2" s="97" t="s">
        <v>3</v>
      </c>
      <c r="F2" s="97"/>
      <c r="G2" s="97"/>
    </row>
    <row r="3" spans="1:9" ht="15.75">
      <c r="A3" s="4" t="s">
        <v>4</v>
      </c>
      <c r="B3" s="4"/>
      <c r="C3" s="2"/>
      <c r="D3" s="3"/>
      <c r="E3" s="97" t="s">
        <v>5</v>
      </c>
      <c r="F3" s="97"/>
      <c r="G3" s="97"/>
    </row>
    <row r="4" spans="1:9" ht="15.75">
      <c r="A4" s="4"/>
      <c r="B4" s="4"/>
      <c r="C4" s="2"/>
      <c r="D4" s="3"/>
      <c r="E4" s="5" t="s">
        <v>6</v>
      </c>
      <c r="F4" s="5"/>
      <c r="G4" s="5"/>
    </row>
    <row r="5" spans="1:9" ht="15.75">
      <c r="A5" s="4"/>
      <c r="B5" s="4"/>
      <c r="C5" s="2" t="s">
        <v>7</v>
      </c>
      <c r="D5" s="3"/>
      <c r="E5" s="5" t="s">
        <v>8</v>
      </c>
      <c r="F5" s="5"/>
      <c r="G5" s="5"/>
    </row>
    <row r="6" spans="1:9" ht="23.25" customHeight="1">
      <c r="A6" s="98"/>
      <c r="B6" s="98"/>
      <c r="C6" s="98"/>
      <c r="D6" s="98"/>
      <c r="E6" s="6"/>
      <c r="F6" s="6"/>
      <c r="G6" s="6"/>
    </row>
    <row r="7" spans="1:9" ht="14.25">
      <c r="A7" s="99" t="s">
        <v>9</v>
      </c>
      <c r="B7" s="99"/>
      <c r="C7" s="99"/>
      <c r="D7" s="99"/>
      <c r="E7" s="99"/>
      <c r="F7" s="99"/>
      <c r="G7" s="99"/>
    </row>
    <row r="8" spans="1:9" ht="14.25">
      <c r="A8" s="100" t="s">
        <v>10</v>
      </c>
      <c r="B8" s="100"/>
      <c r="C8" s="100"/>
      <c r="D8" s="100"/>
      <c r="E8" s="100"/>
      <c r="F8" s="100"/>
      <c r="G8" s="100"/>
    </row>
    <row r="9" spans="1:9" ht="14.25">
      <c r="A9" s="7"/>
      <c r="B9" s="7"/>
      <c r="C9" s="8"/>
      <c r="D9" s="7"/>
      <c r="E9" s="7"/>
      <c r="F9" s="7"/>
      <c r="G9" s="7"/>
    </row>
    <row r="10" spans="1:9" ht="14.25">
      <c r="A10" s="89" t="s">
        <v>11</v>
      </c>
      <c r="B10" s="89" t="s">
        <v>12</v>
      </c>
      <c r="C10" s="90" t="s">
        <v>13</v>
      </c>
      <c r="D10" s="91" t="s">
        <v>14</v>
      </c>
      <c r="E10" s="91"/>
      <c r="F10" s="91"/>
      <c r="G10" s="91"/>
    </row>
    <row r="11" spans="1:9" ht="12.75" customHeight="1">
      <c r="A11" s="89"/>
      <c r="B11" s="89"/>
      <c r="C11" s="90"/>
      <c r="D11" s="92" t="s">
        <v>15</v>
      </c>
      <c r="E11" s="92" t="s">
        <v>16</v>
      </c>
      <c r="F11" s="94" t="s">
        <v>17</v>
      </c>
      <c r="G11" s="94" t="s">
        <v>18</v>
      </c>
    </row>
    <row r="12" spans="1:9">
      <c r="A12" s="89"/>
      <c r="B12" s="89"/>
      <c r="C12" s="90"/>
      <c r="D12" s="93"/>
      <c r="E12" s="93"/>
      <c r="F12" s="95"/>
      <c r="G12" s="95"/>
    </row>
    <row r="13" spans="1:9">
      <c r="A13" s="9"/>
      <c r="B13" s="9"/>
      <c r="C13" s="10" t="s">
        <v>19</v>
      </c>
      <c r="D13" s="11" t="s">
        <v>20</v>
      </c>
      <c r="E13" s="11" t="s">
        <v>21</v>
      </c>
      <c r="F13" s="12" t="s">
        <v>22</v>
      </c>
      <c r="G13" s="12"/>
      <c r="H13" s="13"/>
      <c r="I13" s="13"/>
    </row>
    <row r="14" spans="1:9" ht="25.5">
      <c r="A14" s="11" t="s">
        <v>23</v>
      </c>
      <c r="B14" s="14" t="s">
        <v>24</v>
      </c>
      <c r="C14" s="15">
        <v>20</v>
      </c>
      <c r="D14" s="16">
        <f>'[1]КПЭ основ'!E14</f>
        <v>99998527</v>
      </c>
      <c r="E14" s="16">
        <v>90956750</v>
      </c>
      <c r="F14" s="17">
        <f>E14/D14*100</f>
        <v>90.958089812662948</v>
      </c>
      <c r="G14" s="17">
        <f>C14*F14/100</f>
        <v>18.19161796253259</v>
      </c>
      <c r="H14" s="13" t="s">
        <v>25</v>
      </c>
      <c r="I14" s="13"/>
    </row>
    <row r="15" spans="1:9" ht="18.75" customHeight="1">
      <c r="A15" s="11" t="s">
        <v>26</v>
      </c>
      <c r="B15" s="14" t="s">
        <v>27</v>
      </c>
      <c r="C15" s="15">
        <v>20</v>
      </c>
      <c r="D15" s="16">
        <f>'[1]КПЭ основ'!E15</f>
        <v>9956130</v>
      </c>
      <c r="E15" s="16">
        <v>10178684</v>
      </c>
      <c r="F15" s="17">
        <f>E15/D15*100</f>
        <v>102.2353464649417</v>
      </c>
      <c r="G15" s="17">
        <f>C15*F15/100</f>
        <v>20.447069292988338</v>
      </c>
      <c r="H15" s="13" t="s">
        <v>25</v>
      </c>
      <c r="I15" s="13"/>
    </row>
    <row r="16" spans="1:9">
      <c r="A16" s="11" t="s">
        <v>28</v>
      </c>
      <c r="B16" s="18" t="s">
        <v>29</v>
      </c>
      <c r="C16" s="15"/>
      <c r="D16" s="16"/>
      <c r="E16" s="19"/>
      <c r="F16" s="20"/>
      <c r="G16" s="20"/>
      <c r="I16" s="13"/>
    </row>
    <row r="17" spans="1:9">
      <c r="A17" s="11"/>
      <c r="B17" s="21" t="s">
        <v>30</v>
      </c>
      <c r="C17" s="15">
        <v>4.9999874999999996</v>
      </c>
      <c r="D17" s="18">
        <f>'[1]КПЭ основ'!E17</f>
        <v>0.2011489718571528</v>
      </c>
      <c r="E17" s="11">
        <f>E18/E19</f>
        <v>0.20922579067240835</v>
      </c>
      <c r="F17" s="17">
        <f>E17/D17*100</f>
        <v>104.01534183380829</v>
      </c>
      <c r="G17" s="17">
        <f>C17*F17/100</f>
        <v>5.2007540897726843</v>
      </c>
      <c r="H17" s="13" t="s">
        <v>25</v>
      </c>
      <c r="I17" s="13"/>
    </row>
    <row r="18" spans="1:9" ht="59.25" customHeight="1">
      <c r="A18" s="11"/>
      <c r="B18" s="22" t="s">
        <v>31</v>
      </c>
      <c r="C18" s="15"/>
      <c r="D18" s="23">
        <f>'[1]КПЭ основ'!E18</f>
        <v>11811918</v>
      </c>
      <c r="E18" s="19">
        <v>12047835</v>
      </c>
      <c r="F18" s="20"/>
      <c r="G18" s="20"/>
      <c r="H18" s="13"/>
      <c r="I18" s="13"/>
    </row>
    <row r="19" spans="1:9" ht="133.5" customHeight="1">
      <c r="A19" s="11"/>
      <c r="B19" s="24" t="s">
        <v>32</v>
      </c>
      <c r="C19" s="15"/>
      <c r="D19" s="23">
        <f>'[1]КПЭ основ'!E19</f>
        <v>58722239</v>
      </c>
      <c r="E19" s="19">
        <f>(53921013+61244856)/2</f>
        <v>57582934.5</v>
      </c>
      <c r="F19" s="20"/>
      <c r="G19" s="20"/>
      <c r="H19" s="13"/>
      <c r="I19" s="13"/>
    </row>
    <row r="20" spans="1:9" ht="38.25">
      <c r="A20" s="11" t="s">
        <v>33</v>
      </c>
      <c r="B20" s="14" t="s">
        <v>34</v>
      </c>
      <c r="C20" s="15">
        <v>10</v>
      </c>
      <c r="D20" s="18">
        <f>'[1]КПЭ основ'!E20</f>
        <v>0.88238408751760911</v>
      </c>
      <c r="E20" s="18">
        <f>E21/E22</f>
        <v>0.80977833970540947</v>
      </c>
      <c r="F20" s="15">
        <f>D20/E20*100</f>
        <v>108.96612619184319</v>
      </c>
      <c r="G20" s="17">
        <f>C20*F20/100</f>
        <v>10.896612619184317</v>
      </c>
      <c r="H20" s="13" t="s">
        <v>35</v>
      </c>
      <c r="I20" s="13"/>
    </row>
    <row r="21" spans="1:9" ht="30" customHeight="1">
      <c r="A21" s="11"/>
      <c r="B21" s="14" t="s">
        <v>36</v>
      </c>
      <c r="C21" s="15"/>
      <c r="D21" s="23">
        <f>'[1]КПЭ основ'!E21</f>
        <v>88237109</v>
      </c>
      <c r="E21" s="25">
        <v>73654806</v>
      </c>
      <c r="F21" s="26"/>
      <c r="G21" s="26"/>
      <c r="H21" s="13"/>
      <c r="I21" s="13"/>
    </row>
    <row r="22" spans="1:9" ht="33.75" customHeight="1">
      <c r="A22" s="11"/>
      <c r="B22" s="14" t="s">
        <v>37</v>
      </c>
      <c r="C22" s="20"/>
      <c r="D22" s="23">
        <f>'[1]КПЭ основ'!E22</f>
        <v>99998527</v>
      </c>
      <c r="E22" s="25">
        <v>90956750</v>
      </c>
      <c r="F22" s="26"/>
      <c r="G22" s="26"/>
      <c r="H22" s="13"/>
      <c r="I22" s="13"/>
    </row>
    <row r="23" spans="1:9" ht="60.75" customHeight="1">
      <c r="A23" s="11" t="s">
        <v>38</v>
      </c>
      <c r="B23" s="27" t="s">
        <v>39</v>
      </c>
      <c r="C23" s="15"/>
      <c r="D23" s="16"/>
      <c r="E23" s="19"/>
      <c r="F23" s="20"/>
      <c r="G23" s="20"/>
      <c r="I23" s="13"/>
    </row>
    <row r="24" spans="1:9" ht="25.5">
      <c r="A24" s="11"/>
      <c r="B24" s="27" t="s">
        <v>40</v>
      </c>
      <c r="C24" s="15">
        <v>15</v>
      </c>
      <c r="D24" s="18">
        <f>'[1]КПЭ основ'!E24</f>
        <v>0.76899780737808432</v>
      </c>
      <c r="E24" s="11">
        <f>E25/E26</f>
        <v>0.76816847716666148</v>
      </c>
      <c r="F24" s="17">
        <f>E24/D24*100</f>
        <v>99.892154411434475</v>
      </c>
      <c r="G24" s="17">
        <f>C24*F24/100</f>
        <v>14.983823161715172</v>
      </c>
      <c r="H24" s="13" t="s">
        <v>25</v>
      </c>
      <c r="I24" s="13"/>
    </row>
    <row r="25" spans="1:9" ht="56.25" customHeight="1">
      <c r="A25" s="11"/>
      <c r="B25" s="28" t="s">
        <v>41</v>
      </c>
      <c r="C25" s="15"/>
      <c r="D25" s="23">
        <f>'[1]КПЭ основ'!E25</f>
        <v>99998527</v>
      </c>
      <c r="E25" s="23">
        <v>99890683</v>
      </c>
      <c r="F25" s="29"/>
      <c r="G25" s="29"/>
      <c r="H25" s="13"/>
      <c r="I25" s="13"/>
    </row>
    <row r="26" spans="1:9" ht="96" customHeight="1">
      <c r="A26" s="11"/>
      <c r="B26" s="28" t="s">
        <v>42</v>
      </c>
      <c r="C26" s="15"/>
      <c r="D26" s="23">
        <f>'[1]КПЭ основ'!E26</f>
        <v>130037467</v>
      </c>
      <c r="E26" s="23">
        <v>130037467</v>
      </c>
      <c r="F26" s="30"/>
      <c r="G26" s="30"/>
      <c r="H26" s="13"/>
      <c r="I26" s="13"/>
    </row>
    <row r="27" spans="1:9" ht="43.5" customHeight="1">
      <c r="A27" s="11"/>
      <c r="B27" s="28" t="s">
        <v>43</v>
      </c>
      <c r="C27" s="15"/>
      <c r="D27" s="16"/>
      <c r="E27" s="19"/>
      <c r="F27" s="20"/>
      <c r="G27" s="20"/>
      <c r="H27" s="13"/>
      <c r="I27" s="13"/>
    </row>
    <row r="28" spans="1:9" ht="43.5" customHeight="1">
      <c r="A28" s="11"/>
      <c r="B28" s="28" t="s">
        <v>44</v>
      </c>
      <c r="C28" s="15"/>
      <c r="D28" s="16"/>
      <c r="E28" s="19"/>
      <c r="F28" s="20"/>
      <c r="G28" s="20"/>
      <c r="H28" s="13"/>
      <c r="I28" s="13"/>
    </row>
    <row r="29" spans="1:9" ht="25.5">
      <c r="A29" s="11" t="s">
        <v>45</v>
      </c>
      <c r="B29" s="31" t="s">
        <v>46</v>
      </c>
      <c r="C29" s="15"/>
      <c r="D29" s="16"/>
      <c r="E29" s="19"/>
      <c r="F29" s="20"/>
      <c r="G29" s="20"/>
      <c r="I29" s="13"/>
    </row>
    <row r="30" spans="1:9">
      <c r="A30" s="11"/>
      <c r="B30" s="22" t="s">
        <v>47</v>
      </c>
      <c r="C30" s="15">
        <v>5</v>
      </c>
      <c r="D30" s="18">
        <f>'[1]КПЭ основ'!E30</f>
        <v>3.2691652602587071</v>
      </c>
      <c r="E30" s="11">
        <f>E31/(E32-E33)</f>
        <v>2.6819876775244538</v>
      </c>
      <c r="F30" s="17">
        <f>E30/D30*100</f>
        <v>82.038914034961124</v>
      </c>
      <c r="G30" s="17">
        <f>C30*F30/100</f>
        <v>4.1019457017480558</v>
      </c>
      <c r="H30" s="13" t="s">
        <v>25</v>
      </c>
      <c r="I30" s="13"/>
    </row>
    <row r="31" spans="1:9" ht="25.5">
      <c r="A31" s="11"/>
      <c r="B31" s="22" t="s">
        <v>48</v>
      </c>
      <c r="C31" s="15"/>
      <c r="D31" s="23">
        <f>'[1]КПЭ основ'!E31</f>
        <v>43746688</v>
      </c>
      <c r="E31" s="19">
        <v>45062706</v>
      </c>
      <c r="F31" s="20"/>
      <c r="G31" s="20"/>
      <c r="H31" s="13"/>
      <c r="I31" s="13"/>
    </row>
    <row r="32" spans="1:9" ht="25.5">
      <c r="A32" s="11"/>
      <c r="B32" s="22" t="s">
        <v>49</v>
      </c>
      <c r="C32" s="15"/>
      <c r="D32" s="23">
        <f>'[1]КПЭ основ'!E32</f>
        <v>16131608</v>
      </c>
      <c r="E32" s="19">
        <v>20261481</v>
      </c>
      <c r="F32" s="20"/>
      <c r="G32" s="20"/>
      <c r="H32" s="13"/>
      <c r="I32" s="13"/>
    </row>
    <row r="33" spans="1:9" ht="29.25" customHeight="1">
      <c r="A33" s="11"/>
      <c r="B33" s="22" t="s">
        <v>50</v>
      </c>
      <c r="C33" s="15"/>
      <c r="D33" s="23">
        <f>'[1]КПЭ основ'!E33</f>
        <v>2750000</v>
      </c>
      <c r="E33" s="19">
        <v>3459500</v>
      </c>
      <c r="F33" s="20"/>
      <c r="G33" s="20"/>
      <c r="H33" s="13"/>
      <c r="I33" s="13"/>
    </row>
    <row r="34" spans="1:9" ht="25.5">
      <c r="A34" s="32" t="s">
        <v>51</v>
      </c>
      <c r="B34" s="31" t="s">
        <v>52</v>
      </c>
      <c r="C34" s="15"/>
      <c r="D34" s="16"/>
      <c r="E34" s="19"/>
      <c r="F34" s="20"/>
      <c r="G34" s="20"/>
      <c r="I34" s="13"/>
    </row>
    <row r="35" spans="1:9">
      <c r="A35" s="11"/>
      <c r="B35" s="19" t="s">
        <v>53</v>
      </c>
      <c r="C35" s="15">
        <v>5</v>
      </c>
      <c r="D35" s="18">
        <f>'[1]КПЭ основ'!E35</f>
        <v>3.5415666786831599</v>
      </c>
      <c r="E35" s="11">
        <f>E36/((E37-E38))</f>
        <v>2.4391989849292175</v>
      </c>
      <c r="F35" s="17">
        <f>E35/D35*100</f>
        <v>68.873445179243959</v>
      </c>
      <c r="G35" s="17">
        <f>C35*F35/100</f>
        <v>3.4436722589621978</v>
      </c>
      <c r="H35" s="13" t="s">
        <v>25</v>
      </c>
      <c r="I35" s="13"/>
    </row>
    <row r="36" spans="1:9" ht="30.75" customHeight="1">
      <c r="A36" s="11"/>
      <c r="B36" s="22" t="s">
        <v>54</v>
      </c>
      <c r="C36" s="15"/>
      <c r="D36" s="23">
        <f>'[1]КПЭ основ'!E36</f>
        <v>47391857</v>
      </c>
      <c r="E36" s="19">
        <v>40983375</v>
      </c>
      <c r="F36" s="20"/>
      <c r="G36" s="20"/>
      <c r="H36" s="13"/>
      <c r="I36" s="13"/>
    </row>
    <row r="37" spans="1:9" ht="25.5">
      <c r="A37" s="11"/>
      <c r="B37" s="22" t="s">
        <v>49</v>
      </c>
      <c r="C37" s="15"/>
      <c r="D37" s="23">
        <f>'[1]КПЭ основ'!E37</f>
        <v>16131608</v>
      </c>
      <c r="E37" s="19">
        <v>20261481</v>
      </c>
      <c r="F37" s="20"/>
      <c r="G37" s="20"/>
      <c r="H37" s="13"/>
      <c r="I37" s="13"/>
    </row>
    <row r="38" spans="1:9" ht="25.5">
      <c r="A38" s="11"/>
      <c r="B38" s="24" t="s">
        <v>55</v>
      </c>
      <c r="C38" s="15"/>
      <c r="D38" s="23">
        <f>'[1]КПЭ основ'!E38</f>
        <v>2750000</v>
      </c>
      <c r="E38" s="19">
        <v>3459500</v>
      </c>
      <c r="F38" s="20"/>
      <c r="G38" s="20"/>
      <c r="H38" s="13"/>
      <c r="I38" s="13"/>
    </row>
    <row r="39" spans="1:9" ht="22.5" customHeight="1">
      <c r="A39" s="11" t="s">
        <v>56</v>
      </c>
      <c r="B39" s="33" t="s">
        <v>57</v>
      </c>
      <c r="C39" s="15">
        <v>10</v>
      </c>
      <c r="D39" s="16">
        <f>'[1]КПЭ основ'!E39</f>
        <v>11712224</v>
      </c>
      <c r="E39" s="18">
        <v>17539770</v>
      </c>
      <c r="F39" s="17">
        <f>E39/D39*100</f>
        <v>149.75610097621083</v>
      </c>
      <c r="G39" s="17">
        <f>C39*F39/100</f>
        <v>14.975610097621084</v>
      </c>
      <c r="H39" s="13" t="s">
        <v>25</v>
      </c>
      <c r="I39" s="13"/>
    </row>
    <row r="40" spans="1:9" ht="25.5">
      <c r="A40" s="34" t="s">
        <v>58</v>
      </c>
      <c r="B40" s="35" t="s">
        <v>59</v>
      </c>
      <c r="C40" s="15">
        <v>10</v>
      </c>
      <c r="D40" s="18">
        <f>'[1]КПЭ основ'!E40</f>
        <v>1.2238805970149254</v>
      </c>
      <c r="E40" s="36">
        <f>(3350-3350+6140)/3350</f>
        <v>1.8328358208955224</v>
      </c>
      <c r="F40" s="17">
        <f>E40/D40*100</f>
        <v>149.7560975609756</v>
      </c>
      <c r="G40" s="17">
        <f>C40*F40/100</f>
        <v>14.97560975609756</v>
      </c>
      <c r="H40" s="13" t="s">
        <v>25</v>
      </c>
      <c r="I40" s="13"/>
    </row>
    <row r="41" spans="1:9" ht="63.75">
      <c r="A41" s="11"/>
      <c r="B41" s="22" t="s">
        <v>60</v>
      </c>
      <c r="C41" s="15"/>
      <c r="D41" s="16"/>
      <c r="E41" s="19"/>
      <c r="F41" s="20"/>
      <c r="G41" s="20"/>
      <c r="H41" s="13"/>
      <c r="I41" s="13"/>
    </row>
    <row r="42" spans="1:9">
      <c r="A42" s="11"/>
      <c r="B42" s="19" t="s">
        <v>61</v>
      </c>
      <c r="C42" s="15"/>
      <c r="D42" s="23">
        <f>'[1]КПЭ основ'!E42</f>
        <v>3350</v>
      </c>
      <c r="E42" s="19">
        <v>3350</v>
      </c>
      <c r="F42" s="20"/>
      <c r="G42" s="20"/>
      <c r="H42" s="13"/>
      <c r="I42" s="13"/>
    </row>
    <row r="43" spans="1:9">
      <c r="A43" s="11"/>
      <c r="B43" s="19" t="s">
        <v>62</v>
      </c>
      <c r="C43" s="15"/>
      <c r="D43" s="23">
        <f>'[1]КПЭ основ'!E43</f>
        <v>3350</v>
      </c>
      <c r="E43" s="19">
        <v>3350</v>
      </c>
      <c r="F43" s="20"/>
      <c r="G43" s="20"/>
      <c r="H43" s="13"/>
      <c r="I43" s="13"/>
    </row>
    <row r="44" spans="1:9">
      <c r="A44" s="11"/>
      <c r="B44" s="19" t="s">
        <v>63</v>
      </c>
      <c r="C44" s="15"/>
      <c r="D44" s="23">
        <f>'[1]КПЭ основ'!E44</f>
        <v>4100</v>
      </c>
      <c r="E44" s="19">
        <v>6140</v>
      </c>
      <c r="F44" s="20"/>
      <c r="G44" s="20"/>
      <c r="H44" s="13"/>
      <c r="I44" s="13"/>
    </row>
    <row r="45" spans="1:9" ht="14.25">
      <c r="A45" s="11"/>
      <c r="B45" s="24"/>
      <c r="C45" s="15">
        <f>SUM(C14:C44)</f>
        <v>99.999987500000003</v>
      </c>
      <c r="D45" s="20"/>
      <c r="E45" s="19"/>
      <c r="F45" s="20"/>
      <c r="G45" s="37">
        <f>SUM(G14:G44)</f>
        <v>107.21671494062198</v>
      </c>
      <c r="H45" s="13"/>
      <c r="I45" s="13"/>
    </row>
    <row r="46" spans="1:9">
      <c r="A46" s="3"/>
      <c r="B46" s="3"/>
      <c r="C46" s="2"/>
      <c r="D46" s="3"/>
      <c r="E46" s="3"/>
      <c r="F46" s="3"/>
      <c r="G46" s="3"/>
    </row>
    <row r="47" spans="1:9" ht="15">
      <c r="A47" s="3"/>
      <c r="B47" s="38"/>
      <c r="C47" s="39"/>
      <c r="D47" s="40"/>
      <c r="E47" s="3"/>
      <c r="F47" s="3"/>
      <c r="G47" s="3"/>
    </row>
    <row r="48" spans="1:9" ht="15.75">
      <c r="A48" s="3"/>
      <c r="B48" s="88" t="s">
        <v>64</v>
      </c>
      <c r="C48" s="88"/>
      <c r="D48" s="1" t="s">
        <v>65</v>
      </c>
      <c r="E48" s="3"/>
      <c r="F48" s="3"/>
      <c r="G48" s="3"/>
    </row>
    <row r="49" spans="1:7" ht="15.75">
      <c r="A49" s="3"/>
      <c r="B49" s="1"/>
      <c r="C49" s="41"/>
      <c r="D49" s="4"/>
      <c r="E49" s="3"/>
      <c r="F49" s="3"/>
      <c r="G49" s="3"/>
    </row>
    <row r="50" spans="1:7" ht="15.75">
      <c r="A50" s="3"/>
      <c r="B50" s="1" t="s">
        <v>66</v>
      </c>
      <c r="C50" s="41"/>
      <c r="D50" s="1" t="s">
        <v>67</v>
      </c>
      <c r="E50" s="3"/>
      <c r="F50" s="3"/>
      <c r="G50" s="3"/>
    </row>
    <row r="51" spans="1:7">
      <c r="A51" s="3"/>
      <c r="B51" s="3"/>
      <c r="C51" s="2"/>
      <c r="D51" s="3"/>
      <c r="E51" s="3"/>
      <c r="F51" s="3"/>
      <c r="G51" s="3"/>
    </row>
  </sheetData>
  <mergeCells count="15">
    <mergeCell ref="A8:G8"/>
    <mergeCell ref="E1:G1"/>
    <mergeCell ref="E2:G2"/>
    <mergeCell ref="E3:G3"/>
    <mergeCell ref="A6:D6"/>
    <mergeCell ref="A7:G7"/>
    <mergeCell ref="B48:C48"/>
    <mergeCell ref="A10:A12"/>
    <mergeCell ref="B10:B12"/>
    <mergeCell ref="C10:C12"/>
    <mergeCell ref="D10:G10"/>
    <mergeCell ref="D11:D12"/>
    <mergeCell ref="E11:E12"/>
    <mergeCell ref="F11:F12"/>
    <mergeCell ref="G11:G12"/>
  </mergeCells>
  <pageMargins left="0.61" right="0.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Интеграл коэф 1пг21г</vt:lpstr>
      <vt:lpstr>КПЭ допол 1пг21</vt:lpstr>
      <vt:lpstr>КПЭ основ 1пг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2021-07-17T03:21:35Z</dcterms:created>
  <dcterms:modified xsi:type="dcterms:W3CDTF">2021-07-17T07:03:43Z</dcterms:modified>
</cp:coreProperties>
</file>